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codeName="ThisWorkbook" defaultThemeVersion="166925"/>
  <mc:AlternateContent xmlns:mc="http://schemas.openxmlformats.org/markup-compatibility/2006">
    <mc:Choice Requires="x15">
      <x15ac:absPath xmlns:x15ac="http://schemas.microsoft.com/office/spreadsheetml/2010/11/ac" url="C:\Users\Admin\Documents\02 งาน Oper Sale\05 Sale commission\03 ตั้งเบิก Sales Commission\รอบ 10-2567\HP\"/>
    </mc:Choice>
  </mc:AlternateContent>
  <xr:revisionPtr revIDLastSave="0" documentId="13_ncr:1_{9D2DA873-789E-4A21-B167-86E510DF5AA9}" xr6:coauthVersionLast="43" xr6:coauthVersionMax="47" xr10:uidLastSave="{00000000-0000-0000-0000-000000000000}"/>
  <bookViews>
    <workbookView xWindow="-108" yWindow="-108" windowWidth="23256" windowHeight="12456" activeTab="1" xr2:uid="{195A0F0A-E35C-4AD4-8EE8-0CFEA0DC919D}"/>
  </bookViews>
  <sheets>
    <sheet name="Ref" sheetId="6" r:id="rId1"/>
    <sheet name="คอมฯ  CN" sheetId="1" r:id="rId2"/>
    <sheet name="สรุปยอดเบิก CN" sheetId="5" r:id="rId3"/>
    <sheet name="คอมฯ CBN" sheetId="2" r:id="rId4"/>
    <sheet name="สรุปยอดเบิก CBN" sheetId="3" r:id="rId5"/>
  </sheets>
  <definedNames>
    <definedName name="_xlnm._FilterDatabase" localSheetId="1" hidden="1">'คอมฯ  CN'!#REF!</definedName>
    <definedName name="_xlnm._FilterDatabase" localSheetId="3" hidden="1">'คอมฯ CBN'!#REF!</definedName>
    <definedName name="_xlnm.Print_Area" localSheetId="1">'คอมฯ  CN'!$A$1:$U$27</definedName>
    <definedName name="_xlnm.Print_Area" localSheetId="3">'คอมฯ CBN'!$A$1:$U$24</definedName>
    <definedName name="_xlnm.Print_Area" localSheetId="4">'สรุปยอดเบิก CBN'!$A$1:$M$61</definedName>
    <definedName name="_xlnm.Print_Area" localSheetId="2">'สรุปยอดเบิก CN'!$A$1:$M$72</definedName>
    <definedName name="_xlnm.Print_Titles" localSheetId="1">'คอมฯ  CN'!$5:$5</definedName>
    <definedName name="_xlnm.Print_Titles" localSheetId="3">'คอมฯ CBN'!$5:$5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L9" i="1" l="1"/>
  <c r="L6" i="1"/>
  <c r="F21" i="3" l="1"/>
  <c r="E21" i="3"/>
  <c r="F20" i="3"/>
  <c r="E20" i="3"/>
  <c r="F18" i="3"/>
  <c r="E18" i="3"/>
  <c r="F17" i="3"/>
  <c r="E17" i="3"/>
  <c r="F16" i="3"/>
  <c r="E16" i="3"/>
  <c r="F14" i="3"/>
  <c r="E14" i="3"/>
  <c r="F12" i="3"/>
  <c r="E12" i="3"/>
  <c r="F11" i="3"/>
  <c r="E11" i="3"/>
  <c r="Q9" i="2"/>
  <c r="Q6" i="2"/>
  <c r="F19" i="3" s="1"/>
  <c r="Q12" i="2"/>
  <c r="E19" i="3" l="1"/>
  <c r="H19" i="3"/>
  <c r="H20" i="3"/>
  <c r="H18" i="3"/>
  <c r="H21" i="3"/>
  <c r="H17" i="3"/>
  <c r="H14" i="3"/>
  <c r="H12" i="3"/>
  <c r="H16" i="3"/>
  <c r="I12" i="2" l="1"/>
  <c r="I9" i="2"/>
  <c r="Q15" i="2"/>
  <c r="I15" i="2" l="1"/>
  <c r="I15" i="1"/>
  <c r="I6" i="2" l="1"/>
  <c r="I24" i="1" l="1"/>
  <c r="I21" i="1"/>
  <c r="I18" i="1"/>
  <c r="I12" i="1"/>
  <c r="I9" i="1"/>
  <c r="I6" i="1"/>
  <c r="I21" i="2" l="1"/>
  <c r="I18" i="2"/>
  <c r="E21" i="5"/>
  <c r="E14" i="5"/>
  <c r="F7" i="5"/>
  <c r="E7" i="5"/>
  <c r="E9" i="3" l="1"/>
  <c r="Q6" i="1"/>
  <c r="N6" i="1" l="1"/>
  <c r="R6" i="1" s="1"/>
  <c r="M12" i="2" l="1"/>
  <c r="L12" i="2"/>
  <c r="M9" i="2"/>
  <c r="L9" i="2"/>
  <c r="M6" i="2"/>
  <c r="L6" i="2"/>
  <c r="R21" i="2"/>
  <c r="R18" i="2"/>
  <c r="G54" i="3" l="1"/>
  <c r="G56" i="3"/>
  <c r="Q18" i="1"/>
  <c r="M18" i="1"/>
  <c r="L18" i="1"/>
  <c r="N18" i="1" s="1"/>
  <c r="Q15" i="1"/>
  <c r="M15" i="1"/>
  <c r="L15" i="1"/>
  <c r="E23" i="5"/>
  <c r="E16" i="5"/>
  <c r="F9" i="5"/>
  <c r="E9" i="5"/>
  <c r="N15" i="1" l="1"/>
  <c r="R15" i="1" s="1"/>
  <c r="R18" i="1"/>
  <c r="G9" i="5"/>
  <c r="H9" i="5" s="1"/>
  <c r="H42" i="5" l="1"/>
  <c r="I42" i="5"/>
  <c r="Q21" i="1" l="1"/>
  <c r="M21" i="1"/>
  <c r="L21" i="1"/>
  <c r="Q12" i="1"/>
  <c r="M12" i="1"/>
  <c r="L12" i="1"/>
  <c r="L24" i="1"/>
  <c r="M24" i="1"/>
  <c r="Q24" i="1"/>
  <c r="F27" i="1"/>
  <c r="I27" i="1"/>
  <c r="J27" i="1"/>
  <c r="K27" i="1"/>
  <c r="O27" i="1"/>
  <c r="P27" i="1"/>
  <c r="S27" i="1"/>
  <c r="T27" i="1"/>
  <c r="U27" i="1"/>
  <c r="Q9" i="1"/>
  <c r="N12" i="1" l="1"/>
  <c r="R12" i="1" s="1"/>
  <c r="N21" i="1"/>
  <c r="R21" i="1" s="1"/>
  <c r="N24" i="1"/>
  <c r="R24" i="1" s="1"/>
  <c r="N9" i="1"/>
  <c r="E25" i="5"/>
  <c r="E18" i="5"/>
  <c r="F11" i="5"/>
  <c r="E11" i="5"/>
  <c r="R9" i="1" l="1"/>
  <c r="F6" i="3"/>
  <c r="E24" i="5"/>
  <c r="E17" i="5"/>
  <c r="F10" i="5"/>
  <c r="E10" i="5"/>
  <c r="E6" i="3" l="1"/>
  <c r="E19" i="5" l="1"/>
  <c r="E12" i="5"/>
  <c r="F5" i="5"/>
  <c r="E5" i="5"/>
  <c r="E20" i="5" l="1"/>
  <c r="E13" i="5"/>
  <c r="F6" i="5"/>
  <c r="E6" i="5"/>
  <c r="F5" i="3"/>
  <c r="E5" i="3"/>
  <c r="E7" i="3" l="1"/>
  <c r="F7" i="3"/>
  <c r="H7" i="3" l="1"/>
  <c r="F9" i="3"/>
  <c r="H9" i="3" l="1"/>
  <c r="F25" i="5" l="1"/>
  <c r="F18" i="5" l="1"/>
  <c r="F24" i="5" l="1"/>
  <c r="F19" i="5" l="1"/>
  <c r="F17" i="5" l="1"/>
  <c r="E22" i="5"/>
  <c r="E15" i="5"/>
  <c r="F8" i="5"/>
  <c r="E8" i="5"/>
  <c r="J24" i="2"/>
  <c r="K24" i="2"/>
  <c r="I24" i="2"/>
  <c r="G8" i="5" l="1"/>
  <c r="H8" i="5" s="1"/>
  <c r="S24" i="2" l="1"/>
  <c r="T24" i="2"/>
  <c r="H19" i="5" l="1"/>
  <c r="H24" i="5"/>
  <c r="G6" i="5" l="1"/>
  <c r="H6" i="5" s="1"/>
  <c r="F8" i="3" l="1"/>
  <c r="E8" i="3"/>
  <c r="E10" i="3"/>
  <c r="F10" i="3"/>
  <c r="G7" i="5" l="1"/>
  <c r="H7" i="5" s="1"/>
  <c r="G8" i="3"/>
  <c r="H8" i="3" s="1"/>
  <c r="G10" i="3"/>
  <c r="H10" i="3" s="1"/>
  <c r="H36" i="3" l="1"/>
  <c r="M21" i="2" l="1"/>
  <c r="L21" i="2"/>
  <c r="M18" i="2"/>
  <c r="L18" i="2"/>
  <c r="M15" i="2"/>
  <c r="L15" i="2"/>
  <c r="M27" i="1"/>
  <c r="L27" i="1"/>
  <c r="F21" i="5" l="1"/>
  <c r="H21" i="5" s="1"/>
  <c r="F23" i="5"/>
  <c r="H23" i="5" s="1"/>
  <c r="N15" i="2"/>
  <c r="R15" i="2" s="1"/>
  <c r="H25" i="5"/>
  <c r="Q27" i="1"/>
  <c r="F20" i="5"/>
  <c r="H20" i="5" s="1"/>
  <c r="L24" i="2"/>
  <c r="M24" i="2"/>
  <c r="F22" i="5"/>
  <c r="H22" i="5" s="1"/>
  <c r="F16" i="5" l="1"/>
  <c r="H16" i="5" s="1"/>
  <c r="G62" i="5" s="1"/>
  <c r="E37" i="5" s="1"/>
  <c r="F24" i="2"/>
  <c r="F12" i="5" l="1"/>
  <c r="F14" i="5"/>
  <c r="H14" i="5" s="1"/>
  <c r="G60" i="5" s="1"/>
  <c r="R27" i="1"/>
  <c r="N27" i="1"/>
  <c r="F13" i="5"/>
  <c r="F15" i="5" l="1"/>
  <c r="H15" i="5" s="1"/>
  <c r="G61" i="5" s="1"/>
  <c r="G6" i="3"/>
  <c r="H6" i="3" s="1"/>
  <c r="G5" i="3"/>
  <c r="E36" i="5" l="1"/>
  <c r="H13" i="5"/>
  <c r="G59" i="5" s="1"/>
  <c r="G11" i="5"/>
  <c r="H11" i="5" s="1"/>
  <c r="G10" i="5"/>
  <c r="N12" i="2"/>
  <c r="R12" i="2" s="1"/>
  <c r="N9" i="2" l="1"/>
  <c r="N6" i="2"/>
  <c r="E15" i="3" l="1"/>
  <c r="F15" i="3"/>
  <c r="H15" i="3" s="1"/>
  <c r="G55" i="3" s="1"/>
  <c r="E31" i="3" s="1"/>
  <c r="G31" i="3" s="1"/>
  <c r="I31" i="3" s="1"/>
  <c r="J31" i="3" s="1"/>
  <c r="K31" i="3" s="1"/>
  <c r="R9" i="2"/>
  <c r="E13" i="3"/>
  <c r="F13" i="3"/>
  <c r="H13" i="3" s="1"/>
  <c r="R6" i="2"/>
  <c r="E22" i="3" l="1"/>
  <c r="H18" i="5"/>
  <c r="G63" i="5" s="1"/>
  <c r="E26" i="5"/>
  <c r="H17" i="5"/>
  <c r="H10" i="5"/>
  <c r="G58" i="5" s="1"/>
  <c r="G37" i="5" l="1"/>
  <c r="J37" i="5" s="1"/>
  <c r="E38" i="5"/>
  <c r="G36" i="5"/>
  <c r="J36" i="5" s="1"/>
  <c r="E35" i="5"/>
  <c r="G35" i="5" s="1"/>
  <c r="J35" i="5" s="1"/>
  <c r="E34" i="5"/>
  <c r="G34" i="5" s="1"/>
  <c r="J34" i="5" s="1"/>
  <c r="G5" i="5"/>
  <c r="H5" i="5" s="1"/>
  <c r="E33" i="5" l="1"/>
  <c r="G33" i="5" s="1"/>
  <c r="J33" i="5" s="1"/>
  <c r="G38" i="5"/>
  <c r="J38" i="5" s="1"/>
  <c r="N24" i="2" l="1"/>
  <c r="E30" i="3"/>
  <c r="G30" i="3" s="1"/>
  <c r="I30" i="3" s="1"/>
  <c r="J30" i="3" s="1"/>
  <c r="K30" i="3" s="1"/>
  <c r="G52" i="3"/>
  <c r="E29" i="3" l="1"/>
  <c r="G29" i="3" s="1"/>
  <c r="I29" i="3" s="1"/>
  <c r="J29" i="3" s="1"/>
  <c r="K29" i="3" s="1"/>
  <c r="G53" i="3"/>
  <c r="E32" i="3" s="1"/>
  <c r="H11" i="3"/>
  <c r="F22" i="3"/>
  <c r="G32" i="3" l="1"/>
  <c r="I32" i="3" s="1"/>
  <c r="J32" i="3" s="1"/>
  <c r="K32" i="3" s="1"/>
  <c r="H5" i="3"/>
  <c r="G51" i="3" s="1"/>
  <c r="G22" i="3"/>
  <c r="H22" i="3" l="1"/>
  <c r="G59" i="3" s="1"/>
  <c r="E28" i="3"/>
  <c r="G28" i="3" s="1"/>
  <c r="G57" i="3" l="1"/>
  <c r="E33" i="3" s="1"/>
  <c r="G33" i="3" s="1"/>
  <c r="G58" i="3"/>
  <c r="E34" i="3" s="1"/>
  <c r="G34" i="3" s="1"/>
  <c r="I34" i="3" s="1"/>
  <c r="J34" i="3" s="1"/>
  <c r="K34" i="3" s="1"/>
  <c r="E35" i="3"/>
  <c r="G35" i="3" s="1"/>
  <c r="I35" i="3" s="1"/>
  <c r="J35" i="3" s="1"/>
  <c r="K35" i="3" s="1"/>
  <c r="G26" i="5"/>
  <c r="I28" i="3"/>
  <c r="G60" i="3" l="1"/>
  <c r="J28" i="3"/>
  <c r="F26" i="5"/>
  <c r="H12" i="5"/>
  <c r="G57" i="5" s="1"/>
  <c r="E32" i="5" l="1"/>
  <c r="H26" i="5"/>
  <c r="K28" i="3"/>
  <c r="I33" i="3"/>
  <c r="G36" i="3"/>
  <c r="G65" i="5" l="1"/>
  <c r="E40" i="5" s="1"/>
  <c r="G66" i="5"/>
  <c r="E41" i="5" s="1"/>
  <c r="G41" i="5" s="1"/>
  <c r="J41" i="5" s="1"/>
  <c r="G64" i="5"/>
  <c r="E39" i="5" s="1"/>
  <c r="G39" i="5" s="1"/>
  <c r="J39" i="5" s="1"/>
  <c r="J33" i="3"/>
  <c r="J36" i="3" s="1"/>
  <c r="I36" i="3"/>
  <c r="G32" i="5"/>
  <c r="J32" i="5" s="1"/>
  <c r="K33" i="3" l="1"/>
  <c r="G40" i="5"/>
  <c r="J40" i="5" s="1"/>
  <c r="G67" i="5"/>
  <c r="K36" i="3" l="1"/>
  <c r="J42" i="5"/>
  <c r="E42" i="5"/>
  <c r="G42" i="5" l="1"/>
  <c r="R24" i="2"/>
</calcChain>
</file>

<file path=xl/sharedStrings.xml><?xml version="1.0" encoding="utf-8"?>
<sst xmlns="http://schemas.openxmlformats.org/spreadsheetml/2006/main" count="350" uniqueCount="142">
  <si>
    <t>ลำดับ</t>
  </si>
  <si>
    <t>ชื่อเจ้าของโครงการ</t>
  </si>
  <si>
    <t>รายการเบิก</t>
  </si>
  <si>
    <t>จำนวนเงิน</t>
  </si>
  <si>
    <t>ยอดคงเหลือ</t>
  </si>
  <si>
    <t>Total</t>
  </si>
  <si>
    <t>Sales</t>
  </si>
  <si>
    <t>เขตการขาย</t>
  </si>
  <si>
    <t>ฝ่ายขายกลุ่ม Hospitality</t>
  </si>
  <si>
    <t xml:space="preserve">ตั้งเบิก บริษัท เคเบิล คอนเน็ค จำกัด </t>
  </si>
  <si>
    <t>รายละเอียดค่าคอม</t>
  </si>
  <si>
    <t>หัก CBN
30%</t>
  </si>
  <si>
    <t>ค่าคอมฯ ช่างติดตั้ง</t>
  </si>
  <si>
    <t>รวมทั้งสิ้น</t>
  </si>
  <si>
    <t>ส่วนงานขาย</t>
  </si>
  <si>
    <t>ชื่อผู้รับเงิน</t>
  </si>
  <si>
    <t>หัก ณ ที่จ่าย</t>
  </si>
  <si>
    <t xml:space="preserve">ค่าคอมฯ สุทธิ </t>
  </si>
  <si>
    <t>HP</t>
  </si>
  <si>
    <t>Freelance</t>
  </si>
  <si>
    <t>ค่าคอมขายอุปกรณ์</t>
  </si>
  <si>
    <t>คุณจันทราภรณ์ สุภาพวนิช</t>
  </si>
  <si>
    <t>อัตราส่วนแบ่ง</t>
  </si>
  <si>
    <t>SALES</t>
  </si>
  <si>
    <t>CENTER SALES</t>
  </si>
  <si>
    <t>Sales Coordinator</t>
  </si>
  <si>
    <t>จำนวน
โครงการ</t>
  </si>
  <si>
    <t>งานขายอุปกรณ์เพิ่มเติม</t>
  </si>
  <si>
    <t>ค่าคอมฯขาย
Cable TV</t>
  </si>
  <si>
    <t>ตั้งเบิก Charoen Cable TV Network Co.,Ltd.</t>
  </si>
  <si>
    <t>หัก กสทช</t>
  </si>
  <si>
    <t>ยอดโอนสุทธิ</t>
  </si>
  <si>
    <t>รายชื่อผู้รับค่าคอมส่วนงาน HP  (ตามหลักเกณฑ์ใหม่)</t>
  </si>
  <si>
    <t>ค่าบริการรายเดือนตาม Package</t>
  </si>
  <si>
    <t>รวมค่าคอมฯ</t>
  </si>
  <si>
    <t>หัก ภาษีรายได้</t>
  </si>
  <si>
    <t>ยอดเงินโอน</t>
  </si>
  <si>
    <t>เงินเข้าสุทธิ</t>
  </si>
  <si>
    <t xml:space="preserve">รายละเอียดการจัดสรรส่วนแบ่ง ค่าคอมฯ ส่วนงาน HP </t>
  </si>
  <si>
    <t>ค่าคอมขาย - cable TV</t>
  </si>
  <si>
    <t>ชื่อผู้รับเงิน (บัญชีเงินเดือน)</t>
  </si>
  <si>
    <t>คุณรัฏฎิการ์</t>
  </si>
  <si>
    <t>เดือนที่เริ่มเก็บ
ค่าบริการ</t>
  </si>
  <si>
    <t>รายการเบิก
คอมขาย</t>
  </si>
  <si>
    <t>เลขที่ใบกำกับ/ใบเสร็จรับเงิน</t>
  </si>
  <si>
    <t>รหัสลูกค้า</t>
  </si>
  <si>
    <t>สรุปรายการผู้รับเงิน</t>
  </si>
  <si>
    <t xml:space="preserve">เลขที่นำส่งเงิน
</t>
  </si>
  <si>
    <t>บริษัท Cable connect Co,LTD.</t>
  </si>
  <si>
    <t>บริษัท เจริญเคเบิลทีวี เน็ตเวอร์ค จำกัด</t>
  </si>
  <si>
    <t>บริการประเภท</t>
  </si>
  <si>
    <t>Cable DTV</t>
  </si>
  <si>
    <t>Cable IPTV</t>
  </si>
  <si>
    <t>Internet Lease Line</t>
  </si>
  <si>
    <t>ประเภทบริการ</t>
  </si>
  <si>
    <t>Cable (Analoge)</t>
  </si>
  <si>
    <t>Cable DTV + FTTX</t>
  </si>
  <si>
    <t>Cable DTV + Internet ( Hotspot wifi )</t>
  </si>
  <si>
    <t>Cable DTV + Lan to room</t>
  </si>
  <si>
    <t>Cable DTV + Lease Line</t>
  </si>
  <si>
    <t>Cable DTV + WI FI Hospot</t>
  </si>
  <si>
    <t>Cable DTV ขายอุปกรณ์</t>
  </si>
  <si>
    <t>Cable IPTV + Lease Line</t>
  </si>
  <si>
    <t>Internet ( Fttx to Head)</t>
  </si>
  <si>
    <t>Internet ( Hotspot wifi )</t>
  </si>
  <si>
    <t>Internet FTTx Room</t>
  </si>
  <si>
    <t>Internet Lan To Room</t>
  </si>
  <si>
    <t>Internet Lease Line Event</t>
  </si>
  <si>
    <t>ทีมงานขาย
(ชื่อทีม/คน ขายสาขา)</t>
  </si>
  <si>
    <t>นางสาววัชราภรณ์ ปินะกะเส</t>
  </si>
  <si>
    <t>นายนิมิต   จุ้ยอยู่ทอง</t>
  </si>
  <si>
    <t>นายธวัช   มีแสง</t>
  </si>
  <si>
    <t>นายแดง  มูลสองแคว</t>
  </si>
  <si>
    <t>นางสาวธัญลักษณ์ หมื่นหลุบกุง</t>
  </si>
  <si>
    <t>นางสาวชนัฐฎา  สนคะมี</t>
  </si>
  <si>
    <t>คุณสุกัญญา ปกศิริ</t>
  </si>
  <si>
    <t>Digital Steams</t>
  </si>
  <si>
    <t>หักส่วนต่างระหว่างบริษัท
(CBN-CN 3%)</t>
  </si>
  <si>
    <t>ยอดเงินโอนสุทธิ</t>
  </si>
  <si>
    <t>คุณอภิษฎา ยศราวาส</t>
  </si>
  <si>
    <t>คุณนิยนต์  อยู่ทะเล</t>
  </si>
  <si>
    <t xml:space="preserve">ค่าคอมฯ ขายงานติดตั้งระบบ
</t>
  </si>
  <si>
    <t>งานติดตั้งระบบให้บริการหลัก</t>
  </si>
  <si>
    <t>TEAM  SALES MG</t>
  </si>
  <si>
    <t>SC</t>
  </si>
  <si>
    <t>คุณพัชรพรรณ พึ่งพา</t>
  </si>
  <si>
    <t>เลขที่บัญชี</t>
  </si>
  <si>
    <t>ธนาคาร</t>
  </si>
  <si>
    <t>TTB</t>
  </si>
  <si>
    <t>051-2-22877-6</t>
  </si>
  <si>
    <t>051-2-21873-6</t>
  </si>
  <si>
    <t>138-2-93890-8</t>
  </si>
  <si>
    <t>165-2-49013-5</t>
  </si>
  <si>
    <t>051-2-19666-8</t>
  </si>
  <si>
    <t>931-2-06799-5</t>
  </si>
  <si>
    <t>คุณจินตนา อ้อยหวาน</t>
  </si>
  <si>
    <t>คุณรัฏฎิการ์ จรัสลักษณ์</t>
  </si>
  <si>
    <t>051-2-25732-0</t>
  </si>
  <si>
    <t>รายงานสรุปค่าคอมมิชชั่นจากการติดตั้งประจำปี 2567</t>
  </si>
  <si>
    <t>เลขที่ใบกำกับ
ใบเสร็จรับเงิน</t>
  </si>
  <si>
    <t>คุณดาราวรรณ อรัญญะ</t>
  </si>
  <si>
    <t>RS</t>
  </si>
  <si>
    <t>051-2-27264-2</t>
  </si>
  <si>
    <t>คุณนรินทร์ ปิงมูล</t>
  </si>
  <si>
    <t>919-7-16744-9</t>
  </si>
  <si>
    <t>TEAM SALES MG</t>
  </si>
  <si>
    <t>Internet ( Hotspot wifi ) ขายอุปกรณ์</t>
  </si>
  <si>
    <t xml:space="preserve">                 และยอดขายที่เหลือกองกลาง CENTER SALES</t>
  </si>
  <si>
    <t xml:space="preserve">หมายเหตุ ค่าคอมมิชชั่นขายส่วนของโครงการ โรงแรม อมารี ภูเก็ต Sales ผู้ขายจะได้รับ 30% ของยอดขายทั้งหมด </t>
  </si>
  <si>
    <t>คุณสุชานัน พึ่งพา</t>
  </si>
  <si>
    <t>คุณดารณี   อนันทวัน</t>
  </si>
  <si>
    <t>คุณนิมิต   จุ้ยอยู่ทอง</t>
  </si>
  <si>
    <t>931-2-06801-9</t>
  </si>
  <si>
    <t>คุณจิรภิญญา เป็นปึก</t>
  </si>
  <si>
    <t>234-2-86145-3</t>
  </si>
  <si>
    <t>รายการเบิก
คอมขายเพิ่มเติม
(เป้าตามกำหนด)
100-200%</t>
  </si>
  <si>
    <t>ค่าคอมขาย -
 Internet Lease Line
Internet Lan To Room</t>
  </si>
  <si>
    <t>ค่าขายอุปกรณ์</t>
  </si>
  <si>
    <t>ต้นทุนค่าขายอุปกรณ์</t>
  </si>
  <si>
    <t>คอมฯอุปกรณ์
 5%</t>
  </si>
  <si>
    <t>คอมฯ อุปกรณ์
25%</t>
  </si>
  <si>
    <t>Total
คอมฯ อุปกรณ์</t>
  </si>
  <si>
    <t>ค่าติดตั้ง/ค่าเชื่อมสัญญาณ</t>
  </si>
  <si>
    <t>ต้นทุนค่าติดตั้ง/ค่าเชื่อมสัญญาณ</t>
  </si>
  <si>
    <t>Total 
คอมฯค่าติดตั้ง/ค่าเชื่อมสัญญาณ</t>
  </si>
  <si>
    <t xml:space="preserve">งานขายอุปกรณ์เพิ่มเติม
</t>
  </si>
  <si>
    <t>Internet Event</t>
  </si>
  <si>
    <t>Internet Broadband FTTx Room</t>
  </si>
  <si>
    <t>ค่าคอมฯขาย</t>
  </si>
  <si>
    <t xml:space="preserve"> </t>
  </si>
  <si>
    <t>120000068220</t>
  </si>
  <si>
    <t xml:space="preserve">บริษัท อินซาฟ ดีเวลล็อปเม้นท์ จำกัด </t>
  </si>
  <si>
    <t>Floral Court Hotel &amp; Residence Sukhumvit 13</t>
  </si>
  <si>
    <t>LKIVL-2407-0017</t>
  </si>
  <si>
    <t>LK</t>
  </si>
  <si>
    <t>LKSP-2408-0090</t>
  </si>
  <si>
    <t xml:space="preserve">ประจำเดือน ตุลาคม </t>
  </si>
  <si>
    <t>(เบิกส่วนต่างค่าคอมติดตั้งพร้อมอุปกรณ์ (รอบสิงหาคม 2567 เพิ่มเติม))</t>
  </si>
  <si>
    <t>หมายเหตุ: ลำดับ 1 และ 2 ทำเปรียบเทียบเพื่อให้ sales ตรวจสอบว่าเข้าเงื่อนไขใด</t>
  </si>
  <si>
    <t>สรุปรายการเบิกค่าคอมมิชชั่น ประจำเดือน ตุลาคม 2567 (เพิ่มเติม)</t>
  </si>
  <si>
    <t>ประจำเดือน ตุลาคม</t>
  </si>
  <si>
    <t>(เพิ่มเติม)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</si>
</sst>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_(* \(#,##0\);_(* &quot;-&quot;_);_(@_)"/>
    <numFmt numFmtId="165" formatCode="_(&quot;$&quot;* #,##0.00_);_(&quot;$&quot;* \(#,##0.00\);_(&quot;$&quot;* &quot;-&quot;??_);_(@_)"/>
    <numFmt numFmtId="166" formatCode="_(* #,##0.00_);_(* \(#,##0.00\);_(* &quot;-&quot;??_);_(@_)"/>
  </numFmts>
  <fonts count="63">
    <font>
      <sz val="10"/>
      <name val="Arial"/>
    </font>
    <font>
      <b/>
      <sz val="15"/>
      <color theme="3"/>
      <name val="Angsana New"/>
      <family val="2"/>
      <charset val="222"/>
    </font>
    <font>
      <b/>
      <sz val="14"/>
      <color indexed="63"/>
      <name val="Arial"/>
      <family val="2"/>
    </font>
    <font>
      <sz val="10"/>
      <name val="Arial"/>
      <family val="2"/>
    </font>
    <font>
      <sz val="12"/>
      <name val="Arial"/>
      <family val="2"/>
    </font>
    <font>
      <b/>
      <sz val="11"/>
      <color theme="3"/>
      <name val="Angsana New"/>
      <family val="2"/>
      <charset val="222"/>
    </font>
    <font>
      <b/>
      <sz val="14"/>
      <name val="Arial"/>
      <family val="2"/>
    </font>
    <font>
      <b/>
      <sz val="13"/>
      <name val="Arial"/>
      <family val="2"/>
    </font>
    <font>
      <b/>
      <sz val="12"/>
      <name val="Arial"/>
      <family val="2"/>
    </font>
    <font>
      <sz val="11"/>
      <color theme="1"/>
      <name val="Angsana New"/>
      <family val="2"/>
      <charset val="222"/>
    </font>
    <font>
      <sz val="12"/>
      <color indexed="8"/>
      <name val="Arial"/>
      <family val="2"/>
    </font>
    <font>
      <sz val="11"/>
      <color indexed="8"/>
      <name val="Arial"/>
      <family val="2"/>
    </font>
    <font>
      <b/>
      <sz val="11"/>
      <color theme="1"/>
      <name val="Angsana New"/>
      <family val="2"/>
      <charset val="222"/>
    </font>
    <font>
      <sz val="11"/>
      <name val="Arial"/>
      <family val="2"/>
    </font>
    <font>
      <b/>
      <sz val="10"/>
      <color indexed="10"/>
      <name val="Arial"/>
      <family val="2"/>
    </font>
    <font>
      <sz val="10"/>
      <name val="Arial"/>
      <family val="2"/>
    </font>
    <font>
      <sz val="11"/>
      <color indexed="9"/>
      <name val="Arial"/>
      <family val="2"/>
    </font>
    <font>
      <b/>
      <sz val="12"/>
      <color indexed="63"/>
      <name val="Arial"/>
      <family val="2"/>
    </font>
    <font>
      <b/>
      <sz val="11"/>
      <color indexed="8"/>
      <name val="Arial"/>
      <family val="2"/>
    </font>
    <font>
      <sz val="11"/>
      <name val="Angsana New"/>
      <family val="2"/>
    </font>
    <font>
      <sz val="12"/>
      <color indexed="17"/>
      <name val="Arial"/>
      <family val="2"/>
    </font>
    <font>
      <sz val="11"/>
      <color rgb="FF006100"/>
      <name val="Angsana New"/>
      <family val="2"/>
      <charset val="222"/>
    </font>
    <font>
      <sz val="12"/>
      <color theme="1"/>
      <name val="Arial"/>
      <family val="2"/>
    </font>
    <font>
      <sz val="8"/>
      <name val="Arial"/>
      <family val="2"/>
    </font>
    <font>
      <b/>
      <sz val="18"/>
      <color theme="3"/>
      <name val="Cordia New"/>
      <family val="2"/>
      <charset val="222"/>
    </font>
    <font>
      <b/>
      <sz val="11"/>
      <name val="Arial"/>
      <family val="2"/>
    </font>
    <font>
      <sz val="11"/>
      <color rgb="FF000000"/>
      <name val="Arial"/>
      <family val="2"/>
    </font>
    <font>
      <sz val="9"/>
      <color rgb="FFFF0000"/>
      <name val="Arial"/>
      <family val="2"/>
    </font>
    <font>
      <b/>
      <sz val="9"/>
      <color rgb="FFFF0000"/>
      <name val="Arial"/>
      <family val="2"/>
    </font>
    <font>
      <b/>
      <sz val="11"/>
      <name val="Arial Black"/>
      <family val="2"/>
    </font>
    <font>
      <sz val="11"/>
      <name val="Arial Black"/>
      <family val="2"/>
    </font>
    <font>
      <b/>
      <sz val="11"/>
      <name val="Tahoma"/>
      <family val="2"/>
    </font>
    <font>
      <b/>
      <sz val="11"/>
      <color indexed="40"/>
      <name val="Tahoma"/>
      <family val="2"/>
    </font>
    <font>
      <b/>
      <sz val="11"/>
      <color indexed="8"/>
      <name val="Tahoma"/>
      <family val="2"/>
    </font>
    <font>
      <sz val="11"/>
      <name val="Tahoma"/>
      <family val="2"/>
    </font>
    <font>
      <sz val="11"/>
      <color indexed="8"/>
      <name val="Tahoma"/>
      <family val="2"/>
    </font>
    <font>
      <sz val="11"/>
      <color rgb="FF000000"/>
      <name val="Tahoma"/>
      <family val="2"/>
    </font>
    <font>
      <b/>
      <sz val="11"/>
      <name val="Arial Black"/>
      <family val="2"/>
      <charset val="222"/>
    </font>
    <font>
      <b/>
      <sz val="11"/>
      <name val="Tahoma"/>
      <family val="2"/>
      <charset val="222"/>
    </font>
    <font>
      <b/>
      <sz val="11"/>
      <color indexed="8"/>
      <name val="Tahoma"/>
      <family val="2"/>
      <charset val="222"/>
    </font>
    <font>
      <b/>
      <sz val="14"/>
      <name val="Arial Black"/>
      <family val="2"/>
    </font>
    <font>
      <sz val="12"/>
      <color rgb="FFFF0000"/>
      <name val="Arial"/>
      <family val="2"/>
    </font>
    <font>
      <sz val="12"/>
      <color theme="0"/>
      <name val="Arial"/>
      <family val="2"/>
    </font>
    <font>
      <b/>
      <sz val="12"/>
      <name val="Tahoma"/>
      <family val="2"/>
    </font>
    <font>
      <b/>
      <sz val="11"/>
      <color rgb="FF000000"/>
      <name val="Arial"/>
      <family val="2"/>
    </font>
    <font>
      <b/>
      <sz val="12"/>
      <color rgb="FF000000"/>
      <name val="Calibri"/>
      <family val="2"/>
    </font>
    <font>
      <sz val="12"/>
      <color indexed="9"/>
      <name val="Arial"/>
      <family val="2"/>
    </font>
    <font>
      <sz val="12"/>
      <name val="Angsana New"/>
      <family val="2"/>
    </font>
    <font>
      <b/>
      <sz val="10"/>
      <color rgb="FFFFFFFF"/>
      <name val="Arial"/>
      <family val="2"/>
    </font>
    <font>
      <sz val="10"/>
      <color theme="1"/>
      <name val="Calibri"/>
      <family val="2"/>
      <scheme val="minor"/>
    </font>
    <font>
      <b/>
      <sz val="11"/>
      <color rgb="FFFF0000"/>
      <name val="Arial"/>
      <family val="2"/>
    </font>
    <font>
      <b/>
      <sz val="12"/>
      <color rgb="FF000000"/>
      <name val="Arial"/>
      <family val="2"/>
    </font>
    <font>
      <sz val="14"/>
      <name val="Arial"/>
      <family val="2"/>
    </font>
    <font>
      <sz val="14"/>
      <color indexed="8"/>
      <name val="Arial"/>
      <family val="2"/>
    </font>
    <font>
      <sz val="14"/>
      <color indexed="9"/>
      <name val="Arial"/>
      <family val="2"/>
    </font>
    <font>
      <sz val="14"/>
      <color rgb="FFFF0000"/>
      <name val="Arial"/>
      <family val="2"/>
    </font>
    <font>
      <b/>
      <sz val="12"/>
      <name val="Arial Black"/>
      <family val="2"/>
    </font>
    <font>
      <b/>
      <sz val="14"/>
      <color rgb="FFFF0000"/>
      <name val="Arial"/>
      <family val="2"/>
    </font>
    <font>
      <sz val="11"/>
      <color rgb="FF000099"/>
      <name val="Tahoma"/>
      <family val="2"/>
    </font>
    <font>
      <sz val="8"/>
      <name val="Arial"/>
      <family val="2"/>
    </font>
    <font>
      <sz val="11"/>
      <color theme="1"/>
      <name val="Arial"/>
      <family val="2"/>
    </font>
    <font>
      <sz val="11"/>
      <color theme="1"/>
      <name val="Tahoma"/>
      <family val="2"/>
    </font>
    <font>
      <sz val="14"/>
      <color rgb="FF0000FF"/>
      <name val="Arial"/>
      <family val="2"/>
    </font>
  </fonts>
  <fills count="20">
    <fill>
      <patternFill patternType="none"/>
    </fill>
    <fill>
      <patternFill patternType="gray125"/>
    </fill>
    <fill>
      <patternFill patternType="solid">
        <fgColor rgb="FFC6EFCE"/>
      </patternFill>
    </fill>
    <fill>
      <patternFill patternType="solid">
        <fgColor theme="6" tint="0.59999389629810485"/>
        <bgColor indexed="65"/>
      </patternFill>
    </fill>
    <fill>
      <patternFill patternType="solid">
        <fgColor theme="8" tint="0.59999389629810485"/>
        <bgColor indexed="65"/>
      </patternFill>
    </fill>
    <fill>
      <patternFill patternType="solid">
        <fgColor indexed="9"/>
        <bgColor indexed="64"/>
      </patternFill>
    </fill>
    <fill>
      <patternFill patternType="solid">
        <fgColor indexed="22"/>
        <bgColor indexed="64"/>
      </patternFill>
    </fill>
    <fill>
      <patternFill patternType="solid">
        <fgColor rgb="FFFFC000"/>
        <bgColor indexed="64"/>
      </patternFill>
    </fill>
    <fill>
      <patternFill patternType="solid">
        <fgColor theme="0" tint="-4.9989318521683403E-2"/>
        <bgColor indexed="64"/>
      </patternFill>
    </fill>
    <fill>
      <patternFill patternType="solid">
        <fgColor indexed="22"/>
        <bgColor indexed="22"/>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
      <patternFill patternType="solid">
        <fgColor theme="8" tint="-0.249977111117893"/>
        <bgColor indexed="64"/>
      </patternFill>
    </fill>
    <fill>
      <patternFill patternType="solid">
        <fgColor rgb="FFBDD6EE"/>
        <bgColor rgb="FFBDD6EE"/>
      </patternFill>
    </fill>
    <fill>
      <patternFill patternType="solid">
        <fgColor rgb="FFFFC000"/>
        <bgColor rgb="FFBDD6EE"/>
      </patternFill>
    </fill>
    <fill>
      <patternFill patternType="solid">
        <fgColor theme="9" tint="0.59999389629810485"/>
        <bgColor indexed="64"/>
      </patternFill>
    </fill>
    <fill>
      <patternFill patternType="solid">
        <fgColor rgb="FF000090"/>
        <bgColor rgb="FF000090"/>
      </patternFill>
    </fill>
    <fill>
      <patternFill patternType="solid">
        <fgColor theme="0" tint="-0.14999847407452621"/>
        <bgColor indexed="64"/>
      </patternFill>
    </fill>
    <fill>
      <patternFill patternType="solid">
        <fgColor theme="7" tint="0.79998168889431442"/>
        <bgColor indexed="64"/>
      </patternFill>
    </fill>
  </fills>
  <borders count="56">
    <border>
      <left/>
      <right/>
      <top/>
      <bottom/>
      <diagonal/>
    </border>
    <border>
      <left/>
      <right/>
      <top/>
      <bottom style="thick">
        <color theme="4"/>
      </bottom>
      <diagonal/>
    </border>
    <border>
      <left/>
      <right/>
      <top style="thin">
        <color theme="4"/>
      </top>
      <bottom style="double">
        <color theme="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53"/>
      </top>
      <bottom/>
      <diagonal/>
    </border>
    <border>
      <left style="thin">
        <color indexed="64"/>
      </left>
      <right style="thin">
        <color indexed="64"/>
      </right>
      <top style="medium">
        <color indexed="53"/>
      </top>
      <bottom style="hair">
        <color indexed="53"/>
      </bottom>
      <diagonal/>
    </border>
    <border>
      <left style="thin">
        <color indexed="64"/>
      </left>
      <right style="thin">
        <color indexed="64"/>
      </right>
      <top style="hair">
        <color indexed="64"/>
      </top>
      <bottom style="hair">
        <color indexed="64"/>
      </bottom>
      <diagonal/>
    </border>
    <border>
      <left/>
      <right style="thin">
        <color indexed="64"/>
      </right>
      <top style="hair">
        <color indexed="53"/>
      </top>
      <bottom style="hair">
        <color indexed="53"/>
      </bottom>
      <diagonal/>
    </border>
    <border>
      <left style="thin">
        <color indexed="64"/>
      </left>
      <right style="thin">
        <color indexed="64"/>
      </right>
      <top style="hair">
        <color indexed="53"/>
      </top>
      <bottom style="hair">
        <color indexed="53"/>
      </bottom>
      <diagonal/>
    </border>
    <border>
      <left/>
      <right style="thin">
        <color indexed="64"/>
      </right>
      <top style="medium">
        <color indexed="53"/>
      </top>
      <bottom style="hair">
        <color indexed="53"/>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53"/>
      </top>
      <bottom style="dotted">
        <color indexed="53"/>
      </bottom>
      <diagonal/>
    </border>
    <border>
      <left style="thin">
        <color indexed="64"/>
      </left>
      <right style="thin">
        <color indexed="64"/>
      </right>
      <top style="hair">
        <color indexed="53"/>
      </top>
      <bottom/>
      <diagonal/>
    </border>
    <border>
      <left/>
      <right style="thin">
        <color indexed="64"/>
      </right>
      <top style="medium">
        <color indexed="53"/>
      </top>
      <bottom/>
      <diagonal/>
    </border>
    <border>
      <left/>
      <right style="thin">
        <color indexed="64"/>
      </right>
      <top style="dotted">
        <color indexed="53"/>
      </top>
      <bottom style="dotted">
        <color indexed="53"/>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auto="1"/>
      </left>
      <right style="thin">
        <color auto="1"/>
      </right>
      <top style="medium">
        <color indexed="64"/>
      </top>
      <bottom style="thin">
        <color auto="1"/>
      </bottom>
      <diagonal/>
    </border>
    <border>
      <left style="medium">
        <color indexed="64"/>
      </left>
      <right style="thin">
        <color indexed="64"/>
      </right>
      <top style="hair">
        <color indexed="53"/>
      </top>
      <bottom style="hair">
        <color indexed="53"/>
      </bottom>
      <diagonal/>
    </border>
    <border>
      <left style="medium">
        <color indexed="64"/>
      </left>
      <right style="thin">
        <color indexed="64"/>
      </right>
      <top/>
      <bottom/>
      <diagonal/>
    </border>
    <border>
      <left style="medium">
        <color indexed="64"/>
      </left>
      <right style="thin">
        <color indexed="64"/>
      </right>
      <top style="medium">
        <color indexed="53"/>
      </top>
      <bottom style="hair">
        <color indexed="53"/>
      </bottom>
      <diagonal/>
    </border>
    <border>
      <left style="medium">
        <color indexed="64"/>
      </left>
      <right style="thin">
        <color indexed="64"/>
      </right>
      <top style="medium">
        <color indexed="53"/>
      </top>
      <bottom/>
      <diagonal/>
    </border>
    <border>
      <left style="medium">
        <color indexed="64"/>
      </left>
      <right style="thin">
        <color indexed="64"/>
      </right>
      <top style="dotted">
        <color indexed="53"/>
      </top>
      <bottom style="dotted">
        <color indexed="53"/>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double">
        <color indexed="64"/>
      </bottom>
      <diagonal/>
    </border>
    <border>
      <left style="medium">
        <color rgb="FF000000"/>
      </left>
      <right style="medium">
        <color rgb="FF000000"/>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dotted">
        <color indexed="53"/>
      </top>
      <bottom style="medium">
        <color theme="5"/>
      </bottom>
      <diagonal/>
    </border>
    <border>
      <left style="thin">
        <color indexed="64"/>
      </left>
      <right style="thin">
        <color indexed="64"/>
      </right>
      <top/>
      <bottom style="medium">
        <color theme="5"/>
      </bottom>
      <diagonal/>
    </border>
    <border>
      <left/>
      <right style="thin">
        <color indexed="64"/>
      </right>
      <top/>
      <bottom style="medium">
        <color theme="5"/>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hair">
        <color indexed="53"/>
      </top>
      <bottom style="hair">
        <color indexed="53"/>
      </bottom>
      <diagonal/>
    </border>
    <border>
      <left/>
      <right/>
      <top style="medium">
        <color indexed="53"/>
      </top>
      <bottom style="hair">
        <color indexed="53"/>
      </bottom>
      <diagonal/>
    </border>
    <border>
      <left/>
      <right/>
      <top style="medium">
        <color indexed="53"/>
      </top>
      <bottom/>
      <diagonal/>
    </border>
    <border>
      <left/>
      <right/>
      <top style="dotted">
        <color indexed="53"/>
      </top>
      <bottom style="dotted">
        <color indexed="53"/>
      </bottom>
      <diagonal/>
    </border>
    <border>
      <left/>
      <right/>
      <top style="hair">
        <color indexed="53"/>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hair">
        <color indexed="53"/>
      </bottom>
      <diagonal/>
    </border>
  </borders>
  <cellStyleXfs count="17">
    <xf numFmtId="0" fontId="0" fillId="0" borderId="0"/>
    <xf numFmtId="166" fontId="3" fillId="0" borderId="0" applyFont="0" applyFill="0" applyBorder="0" applyAlignment="0" applyProtection="0"/>
    <xf numFmtId="165" fontId="3" fillId="0" borderId="0" applyFont="0" applyFill="0" applyBorder="0" applyAlignment="0" applyProtection="0"/>
    <xf numFmtId="0" fontId="1" fillId="0" borderId="1" applyNumberFormat="0" applyFill="0" applyAlignment="0" applyProtection="0"/>
    <xf numFmtId="0" fontId="5" fillId="0" borderId="0" applyNumberFormat="0" applyFill="0" applyBorder="0" applyAlignment="0" applyProtection="0"/>
    <xf numFmtId="0" fontId="21" fillId="2" borderId="0" applyNumberFormat="0" applyBorder="0" applyAlignment="0" applyProtection="0"/>
    <xf numFmtId="0" fontId="12" fillId="0" borderId="2" applyNumberFormat="0" applyFill="0" applyAlignment="0" applyProtection="0"/>
    <xf numFmtId="0" fontId="9" fillId="3" borderId="0" applyNumberFormat="0" applyBorder="0" applyAlignment="0" applyProtection="0"/>
    <xf numFmtId="0" fontId="9" fillId="4" borderId="0" applyNumberFormat="0" applyBorder="0" applyAlignment="0" applyProtection="0"/>
    <xf numFmtId="9" fontId="3" fillId="0" borderId="0" applyFont="0" applyFill="0" applyBorder="0" applyAlignment="0" applyProtection="0"/>
    <xf numFmtId="0" fontId="24" fillId="0" borderId="0" applyNumberFormat="0" applyFill="0" applyBorder="0" applyAlignment="0" applyProtection="0"/>
    <xf numFmtId="166" fontId="15" fillId="0" borderId="0" applyFont="0" applyFill="0" applyBorder="0" applyAlignment="0" applyProtection="0"/>
    <xf numFmtId="0" fontId="15" fillId="0" borderId="0"/>
    <xf numFmtId="0" fontId="5" fillId="0" borderId="0" applyNumberFormat="0" applyFill="0" applyBorder="0" applyAlignment="0" applyProtection="0"/>
    <xf numFmtId="0" fontId="3" fillId="0" borderId="0"/>
    <xf numFmtId="166" fontId="3" fillId="0" borderId="0" applyFont="0" applyFill="0" applyBorder="0" applyAlignment="0" applyProtection="0"/>
    <xf numFmtId="0" fontId="3" fillId="0" borderId="0"/>
  </cellStyleXfs>
  <cellXfs count="499">
    <xf numFmtId="0" fontId="0" fillId="0" borderId="0" xfId="0"/>
    <xf numFmtId="0" fontId="2" fillId="0" borderId="0" xfId="3" applyFont="1" applyBorder="1" applyAlignment="1" applyProtection="1">
      <alignment horizontal="centerContinuous"/>
      <protection locked="0"/>
    </xf>
    <xf numFmtId="0" fontId="2" fillId="0" borderId="0" xfId="3" applyFont="1" applyBorder="1" applyAlignment="1" applyProtection="1">
      <alignment horizontal="center"/>
      <protection locked="0"/>
    </xf>
    <xf numFmtId="0" fontId="4" fillId="0" borderId="0" xfId="0" applyFont="1" applyProtection="1">
      <protection locked="0"/>
    </xf>
    <xf numFmtId="166" fontId="4" fillId="0" borderId="0" xfId="1" applyFont="1" applyProtection="1">
      <protection locked="0"/>
    </xf>
    <xf numFmtId="0" fontId="6" fillId="0" borderId="0" xfId="4" applyFont="1" applyAlignment="1" applyProtection="1">
      <alignment horizontal="centerContinuous" vertical="center"/>
      <protection locked="0"/>
    </xf>
    <xf numFmtId="0" fontId="7" fillId="0" borderId="0" xfId="4" applyFont="1" applyAlignment="1" applyProtection="1">
      <alignment horizontal="centerContinuous" vertical="center"/>
      <protection locked="0"/>
    </xf>
    <xf numFmtId="0" fontId="7" fillId="0" borderId="0" xfId="4" applyFont="1" applyAlignment="1" applyProtection="1">
      <alignment horizontal="center" vertical="center"/>
      <protection locked="0"/>
    </xf>
    <xf numFmtId="0" fontId="6" fillId="0" borderId="0" xfId="0" applyFont="1" applyProtection="1">
      <protection locked="0"/>
    </xf>
    <xf numFmtId="0" fontId="8" fillId="0" borderId="0" xfId="0" applyFont="1" applyAlignment="1" applyProtection="1">
      <alignment horizontal="center"/>
      <protection locked="0"/>
    </xf>
    <xf numFmtId="4" fontId="8" fillId="0" borderId="0" xfId="1" applyNumberFormat="1" applyFont="1" applyAlignment="1" applyProtection="1">
      <alignment horizontal="center"/>
      <protection locked="0"/>
    </xf>
    <xf numFmtId="166" fontId="8" fillId="0" borderId="0" xfId="1" applyFont="1" applyAlignment="1" applyProtection="1">
      <alignment horizontal="center"/>
      <protection locked="0"/>
    </xf>
    <xf numFmtId="4" fontId="4" fillId="0" borderId="0" xfId="1" applyNumberFormat="1" applyFont="1" applyProtection="1">
      <protection locked="0"/>
    </xf>
    <xf numFmtId="0" fontId="4" fillId="0" borderId="0" xfId="1" applyNumberFormat="1" applyFont="1" applyProtection="1">
      <protection locked="0"/>
    </xf>
    <xf numFmtId="0" fontId="4" fillId="0" borderId="0" xfId="1" applyNumberFormat="1" applyFont="1" applyAlignment="1" applyProtection="1">
      <alignment horizontal="center"/>
      <protection locked="0"/>
    </xf>
    <xf numFmtId="0" fontId="8" fillId="0" borderId="0" xfId="0" applyFont="1" applyAlignment="1" applyProtection="1">
      <alignment horizontal="left"/>
      <protection locked="0"/>
    </xf>
    <xf numFmtId="0" fontId="10" fillId="4" borderId="3" xfId="8" applyFont="1" applyBorder="1" applyAlignment="1" applyProtection="1">
      <alignment horizontal="center" vertical="center" wrapText="1"/>
      <protection locked="0"/>
    </xf>
    <xf numFmtId="0" fontId="10" fillId="4" borderId="4" xfId="8" applyFont="1" applyBorder="1" applyAlignment="1" applyProtection="1">
      <alignment horizontal="center" vertical="center" wrapText="1"/>
      <protection locked="0"/>
    </xf>
    <xf numFmtId="0" fontId="10" fillId="5" borderId="0" xfId="8" applyFont="1" applyFill="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15" fillId="0" borderId="7" xfId="0" applyFont="1" applyBorder="1" applyAlignment="1" applyProtection="1">
      <alignment horizontal="center"/>
      <protection locked="0"/>
    </xf>
    <xf numFmtId="0" fontId="15" fillId="0" borderId="14" xfId="0" applyFont="1" applyBorder="1" applyAlignment="1" applyProtection="1">
      <alignment horizontal="center"/>
      <protection locked="0"/>
    </xf>
    <xf numFmtId="0" fontId="15" fillId="0" borderId="4" xfId="0" applyFont="1" applyBorder="1" applyAlignment="1" applyProtection="1">
      <alignment horizontal="center"/>
      <protection locked="0"/>
    </xf>
    <xf numFmtId="0" fontId="15" fillId="0" borderId="15" xfId="0" applyFont="1" applyBorder="1" applyAlignment="1" applyProtection="1">
      <alignment horizontal="center"/>
      <protection locked="0"/>
    </xf>
    <xf numFmtId="165" fontId="8" fillId="0" borderId="0" xfId="2" applyFont="1" applyAlignment="1" applyProtection="1">
      <alignment horizontal="centerContinuous"/>
      <protection locked="0"/>
    </xf>
    <xf numFmtId="165" fontId="8" fillId="0" borderId="0" xfId="2" applyFont="1" applyAlignment="1" applyProtection="1">
      <alignment horizontal="center"/>
      <protection locked="0"/>
    </xf>
    <xf numFmtId="4" fontId="20" fillId="5" borderId="0" xfId="1" applyNumberFormat="1" applyFont="1" applyFill="1" applyProtection="1">
      <protection locked="0"/>
    </xf>
    <xf numFmtId="4" fontId="20" fillId="5" borderId="0" xfId="5" applyNumberFormat="1" applyFont="1" applyFill="1" applyAlignment="1" applyProtection="1">
      <alignment horizontal="center"/>
      <protection locked="0"/>
    </xf>
    <xf numFmtId="4" fontId="8" fillId="0" borderId="0" xfId="0" applyNumberFormat="1" applyFont="1" applyProtection="1">
      <protection locked="0"/>
    </xf>
    <xf numFmtId="0" fontId="8" fillId="0" borderId="0" xfId="1" applyNumberFormat="1" applyFont="1" applyAlignment="1" applyProtection="1">
      <alignment horizontal="center"/>
      <protection locked="0"/>
    </xf>
    <xf numFmtId="4" fontId="17" fillId="0" borderId="0" xfId="1" applyNumberFormat="1" applyFont="1" applyProtection="1">
      <protection locked="0"/>
    </xf>
    <xf numFmtId="166" fontId="17" fillId="0" borderId="0" xfId="1" applyFont="1" applyProtection="1">
      <protection locked="0"/>
    </xf>
    <xf numFmtId="166" fontId="4" fillId="0" borderId="0" xfId="0" applyNumberFormat="1" applyFont="1" applyProtection="1">
      <protection locked="0"/>
    </xf>
    <xf numFmtId="0" fontId="10" fillId="0" borderId="6" xfId="6" applyFont="1" applyBorder="1" applyAlignment="1" applyProtection="1">
      <alignment horizontal="center" shrinkToFit="1"/>
      <protection locked="0"/>
    </xf>
    <xf numFmtId="0" fontId="11" fillId="0" borderId="4" xfId="6" applyFont="1" applyBorder="1" applyAlignment="1" applyProtection="1">
      <alignment horizontal="center" shrinkToFit="1"/>
      <protection locked="0"/>
    </xf>
    <xf numFmtId="0" fontId="4" fillId="0" borderId="4" xfId="6" applyFont="1" applyBorder="1" applyAlignment="1" applyProtection="1">
      <alignment horizontal="center" shrinkToFit="1"/>
      <protection locked="0"/>
    </xf>
    <xf numFmtId="0" fontId="4" fillId="0" borderId="0" xfId="0" applyFont="1" applyAlignment="1" applyProtection="1">
      <alignment horizontal="center"/>
      <protection locked="0"/>
    </xf>
    <xf numFmtId="166" fontId="4" fillId="0" borderId="0" xfId="1" applyFont="1" applyAlignment="1" applyProtection="1">
      <alignment horizontal="center"/>
      <protection locked="0"/>
    </xf>
    <xf numFmtId="166" fontId="4" fillId="0" borderId="0" xfId="0" applyNumberFormat="1" applyFont="1" applyAlignment="1" applyProtection="1">
      <alignment horizontal="center"/>
      <protection locked="0"/>
    </xf>
    <xf numFmtId="166" fontId="10" fillId="0" borderId="6" xfId="1" applyFont="1" applyBorder="1" applyAlignment="1" applyProtection="1">
      <alignment horizontal="center" shrinkToFit="1"/>
      <protection locked="0"/>
    </xf>
    <xf numFmtId="166" fontId="10" fillId="4" borderId="4" xfId="1" applyFont="1" applyFill="1" applyBorder="1" applyAlignment="1" applyProtection="1">
      <alignment horizontal="center" vertical="center" wrapText="1"/>
      <protection locked="0"/>
    </xf>
    <xf numFmtId="166" fontId="4" fillId="0" borderId="4" xfId="1" applyFont="1" applyBorder="1" applyAlignment="1" applyProtection="1">
      <alignment horizontal="center" shrinkToFit="1"/>
      <protection locked="0"/>
    </xf>
    <xf numFmtId="0" fontId="10" fillId="4" borderId="4" xfId="1" applyNumberFormat="1" applyFont="1" applyFill="1" applyBorder="1" applyAlignment="1" applyProtection="1">
      <alignment horizontal="center" vertical="center" wrapText="1"/>
      <protection locked="0"/>
    </xf>
    <xf numFmtId="0" fontId="4" fillId="0" borderId="4" xfId="1" applyNumberFormat="1" applyFont="1" applyBorder="1" applyAlignment="1" applyProtection="1">
      <alignment horizontal="center" shrinkToFit="1"/>
      <protection locked="0"/>
    </xf>
    <xf numFmtId="166" fontId="2" fillId="0" borderId="0" xfId="1" applyFont="1" applyBorder="1" applyAlignment="1" applyProtection="1">
      <alignment horizontal="centerContinuous"/>
      <protection locked="0"/>
    </xf>
    <xf numFmtId="166" fontId="7" fillId="0" borderId="0" xfId="1" applyFont="1" applyAlignment="1" applyProtection="1">
      <alignment horizontal="centerContinuous" vertical="center"/>
      <protection locked="0"/>
    </xf>
    <xf numFmtId="166" fontId="4" fillId="0" borderId="4" xfId="1" applyFont="1" applyBorder="1" applyAlignment="1" applyProtection="1">
      <alignment horizontal="left" shrinkToFit="1"/>
      <protection locked="0"/>
    </xf>
    <xf numFmtId="166" fontId="19" fillId="0" borderId="8" xfId="1" applyFont="1" applyBorder="1" applyAlignment="1">
      <alignment horizontal="center"/>
    </xf>
    <xf numFmtId="166" fontId="10" fillId="8" borderId="4" xfId="1" applyFont="1" applyFill="1" applyBorder="1" applyAlignment="1" applyProtection="1">
      <alignment horizontal="center" vertical="center" wrapText="1"/>
      <protection locked="0"/>
    </xf>
    <xf numFmtId="0" fontId="22" fillId="4" borderId="4" xfId="8" applyFont="1" applyBorder="1" applyAlignment="1" applyProtection="1">
      <alignment horizontal="center" vertical="center" wrapText="1"/>
      <protection locked="0"/>
    </xf>
    <xf numFmtId="0" fontId="2" fillId="0" borderId="0" xfId="1" applyNumberFormat="1" applyFont="1" applyBorder="1" applyAlignment="1" applyProtection="1">
      <alignment horizontal="centerContinuous"/>
      <protection locked="0"/>
    </xf>
    <xf numFmtId="0" fontId="7" fillId="0" borderId="0" xfId="1" applyNumberFormat="1" applyFont="1" applyAlignment="1" applyProtection="1">
      <alignment horizontal="centerContinuous" vertical="center"/>
      <protection locked="0"/>
    </xf>
    <xf numFmtId="166" fontId="25" fillId="0" borderId="0" xfId="11" applyFont="1"/>
    <xf numFmtId="0" fontId="25" fillId="0" borderId="0" xfId="10" applyFont="1"/>
    <xf numFmtId="0" fontId="25" fillId="9" borderId="13" xfId="10" applyFont="1" applyFill="1" applyBorder="1" applyAlignment="1">
      <alignment horizontal="center" vertical="center"/>
    </xf>
    <xf numFmtId="166" fontId="18" fillId="9" borderId="13" xfId="11" applyFont="1" applyFill="1" applyBorder="1" applyAlignment="1">
      <alignment horizontal="center" vertical="center"/>
    </xf>
    <xf numFmtId="166" fontId="18" fillId="9" borderId="13" xfId="11" applyFont="1" applyFill="1" applyBorder="1" applyAlignment="1">
      <alignment horizontal="center" vertical="center" wrapText="1"/>
    </xf>
    <xf numFmtId="166" fontId="25" fillId="9" borderId="13" xfId="11" applyFont="1" applyFill="1" applyBorder="1" applyAlignment="1">
      <alignment horizontal="center" vertical="center" wrapText="1"/>
    </xf>
    <xf numFmtId="0" fontId="25" fillId="0" borderId="4" xfId="10" applyFont="1" applyBorder="1" applyAlignment="1">
      <alignment horizontal="center"/>
    </xf>
    <xf numFmtId="43" fontId="25" fillId="0" borderId="0" xfId="10" applyNumberFormat="1" applyFont="1"/>
    <xf numFmtId="0" fontId="25" fillId="0" borderId="18" xfId="10" applyFont="1" applyBorder="1"/>
    <xf numFmtId="0" fontId="25" fillId="5" borderId="4" xfId="10" applyFont="1" applyFill="1" applyBorder="1" applyAlignment="1">
      <alignment horizontal="center"/>
    </xf>
    <xf numFmtId="166" fontId="25" fillId="0" borderId="0" xfId="10" applyNumberFormat="1" applyFont="1"/>
    <xf numFmtId="0" fontId="25" fillId="6" borderId="13" xfId="10" applyFont="1" applyFill="1" applyBorder="1"/>
    <xf numFmtId="0" fontId="25" fillId="6" borderId="13" xfId="10" applyFont="1" applyFill="1" applyBorder="1" applyAlignment="1">
      <alignment horizontal="centerContinuous"/>
    </xf>
    <xf numFmtId="166" fontId="18" fillId="6" borderId="12" xfId="11" applyFont="1" applyFill="1" applyBorder="1"/>
    <xf numFmtId="0" fontId="13" fillId="0" borderId="0" xfId="12" applyFont="1"/>
    <xf numFmtId="166" fontId="13" fillId="11" borderId="0" xfId="11" applyFont="1" applyFill="1"/>
    <xf numFmtId="0" fontId="25" fillId="0" borderId="13" xfId="12" applyFont="1" applyBorder="1" applyAlignment="1">
      <alignment horizontal="center"/>
    </xf>
    <xf numFmtId="166" fontId="25" fillId="0" borderId="13" xfId="11" applyFont="1" applyBorder="1" applyAlignment="1">
      <alignment horizontal="center"/>
    </xf>
    <xf numFmtId="166" fontId="25" fillId="0" borderId="13" xfId="11" applyFont="1" applyFill="1" applyBorder="1" applyAlignment="1">
      <alignment horizontal="center"/>
    </xf>
    <xf numFmtId="166" fontId="13" fillId="0" borderId="13" xfId="11" applyFont="1" applyBorder="1"/>
    <xf numFmtId="166" fontId="13" fillId="0" borderId="13" xfId="11" applyFont="1" applyFill="1" applyBorder="1"/>
    <xf numFmtId="166" fontId="25" fillId="10" borderId="13" xfId="11" applyFont="1" applyFill="1" applyBorder="1"/>
    <xf numFmtId="166" fontId="25" fillId="0" borderId="0" xfId="11" applyFont="1" applyFill="1" applyBorder="1"/>
    <xf numFmtId="0" fontId="8" fillId="0" borderId="0" xfId="12" applyFont="1" applyAlignment="1">
      <alignment horizontal="center"/>
    </xf>
    <xf numFmtId="0" fontId="8" fillId="0" borderId="0" xfId="12" applyFont="1"/>
    <xf numFmtId="166" fontId="13" fillId="0" borderId="0" xfId="11" applyFont="1" applyBorder="1"/>
    <xf numFmtId="166" fontId="13" fillId="0" borderId="0" xfId="11" applyFont="1"/>
    <xf numFmtId="0" fontId="25" fillId="0" borderId="0" xfId="10" applyFont="1" applyBorder="1"/>
    <xf numFmtId="0" fontId="25" fillId="5" borderId="5" xfId="10" applyFont="1" applyFill="1" applyBorder="1" applyAlignment="1">
      <alignment horizontal="center"/>
    </xf>
    <xf numFmtId="0" fontId="25" fillId="5" borderId="21" xfId="10" applyFont="1" applyFill="1" applyBorder="1" applyAlignment="1">
      <alignment horizontal="center"/>
    </xf>
    <xf numFmtId="9" fontId="25" fillId="7" borderId="0" xfId="9" applyFont="1" applyFill="1" applyAlignment="1">
      <alignment horizontal="center"/>
    </xf>
    <xf numFmtId="166" fontId="18" fillId="10" borderId="13" xfId="11" applyFont="1" applyFill="1" applyBorder="1"/>
    <xf numFmtId="0" fontId="13" fillId="0" borderId="13" xfId="10" applyFont="1" applyBorder="1" applyAlignment="1">
      <alignment horizontal="left"/>
    </xf>
    <xf numFmtId="0" fontId="13" fillId="5" borderId="13" xfId="10" applyFont="1" applyFill="1" applyBorder="1" applyAlignment="1">
      <alignment horizontal="left" vertical="center" wrapText="1"/>
    </xf>
    <xf numFmtId="166" fontId="11" fillId="5" borderId="13" xfId="11" applyFont="1" applyFill="1" applyBorder="1"/>
    <xf numFmtId="49" fontId="27" fillId="0" borderId="0" xfId="10" applyNumberFormat="1" applyFont="1"/>
    <xf numFmtId="43" fontId="28" fillId="0" borderId="0" xfId="10" applyNumberFormat="1" applyFont="1"/>
    <xf numFmtId="43" fontId="27" fillId="0" borderId="0" xfId="10" applyNumberFormat="1" applyFont="1"/>
    <xf numFmtId="0" fontId="13" fillId="0" borderId="13" xfId="11" applyNumberFormat="1" applyFont="1" applyBorder="1" applyAlignment="1">
      <alignment horizontal="center"/>
    </xf>
    <xf numFmtId="0" fontId="11" fillId="5" borderId="13" xfId="11" applyNumberFormat="1" applyFont="1" applyFill="1" applyBorder="1" applyAlignment="1">
      <alignment horizontal="center"/>
    </xf>
    <xf numFmtId="0" fontId="30" fillId="0" borderId="4" xfId="10" applyFont="1" applyBorder="1" applyAlignment="1">
      <alignment horizontal="center"/>
    </xf>
    <xf numFmtId="0" fontId="30" fillId="5" borderId="5" xfId="10" applyFont="1" applyFill="1" applyBorder="1" applyAlignment="1">
      <alignment horizontal="center"/>
    </xf>
    <xf numFmtId="0" fontId="30" fillId="5" borderId="4" xfId="10" applyFont="1" applyFill="1" applyBorder="1" applyAlignment="1">
      <alignment horizontal="center"/>
    </xf>
    <xf numFmtId="0" fontId="30" fillId="5" borderId="21" xfId="10" applyFont="1" applyFill="1" applyBorder="1" applyAlignment="1">
      <alignment horizontal="center"/>
    </xf>
    <xf numFmtId="0" fontId="31" fillId="0" borderId="0" xfId="10" applyFont="1"/>
    <xf numFmtId="166" fontId="31" fillId="0" borderId="0" xfId="11" applyFont="1"/>
    <xf numFmtId="9" fontId="31" fillId="7" borderId="0" xfId="9" applyFont="1" applyFill="1" applyAlignment="1">
      <alignment horizontal="center"/>
    </xf>
    <xf numFmtId="166" fontId="32" fillId="0" borderId="0" xfId="11" applyFont="1" applyAlignment="1">
      <alignment horizontal="right"/>
    </xf>
    <xf numFmtId="0" fontId="31" fillId="9" borderId="13" xfId="10" applyFont="1" applyFill="1" applyBorder="1" applyAlignment="1">
      <alignment horizontal="center" vertical="center"/>
    </xf>
    <xf numFmtId="166" fontId="33" fillId="9" borderId="13" xfId="11" applyFont="1" applyFill="1" applyBorder="1" applyAlignment="1">
      <alignment horizontal="center" vertical="center" wrapText="1"/>
    </xf>
    <xf numFmtId="166" fontId="33" fillId="9" borderId="13" xfId="11" applyFont="1" applyFill="1" applyBorder="1" applyAlignment="1">
      <alignment horizontal="center" vertical="center"/>
    </xf>
    <xf numFmtId="166" fontId="31" fillId="9" borderId="13" xfId="11" applyFont="1" applyFill="1" applyBorder="1" applyAlignment="1">
      <alignment horizontal="center" vertical="center" wrapText="1"/>
    </xf>
    <xf numFmtId="0" fontId="34" fillId="0" borderId="13" xfId="10" applyFont="1" applyBorder="1" applyAlignment="1">
      <alignment horizontal="left"/>
    </xf>
    <xf numFmtId="0" fontId="34" fillId="0" borderId="13" xfId="11" applyNumberFormat="1" applyFont="1" applyBorder="1" applyAlignment="1">
      <alignment horizontal="center"/>
    </xf>
    <xf numFmtId="166" fontId="34" fillId="0" borderId="13" xfId="11" applyFont="1" applyBorder="1"/>
    <xf numFmtId="166" fontId="35" fillId="5" borderId="13" xfId="11" applyFont="1" applyFill="1" applyBorder="1"/>
    <xf numFmtId="166" fontId="34" fillId="5" borderId="13" xfId="11" applyFont="1" applyFill="1" applyBorder="1"/>
    <xf numFmtId="0" fontId="35" fillId="5" borderId="13" xfId="11" applyNumberFormat="1" applyFont="1" applyFill="1" applyBorder="1" applyAlignment="1">
      <alignment horizontal="center"/>
    </xf>
    <xf numFmtId="0" fontId="35" fillId="5" borderId="5" xfId="11" applyNumberFormat="1" applyFont="1" applyFill="1" applyBorder="1" applyAlignment="1">
      <alignment horizontal="center"/>
    </xf>
    <xf numFmtId="166" fontId="35" fillId="5" borderId="5" xfId="11" applyFont="1" applyFill="1" applyBorder="1"/>
    <xf numFmtId="0" fontId="34" fillId="5" borderId="13" xfId="10" applyFont="1" applyFill="1" applyBorder="1" applyAlignment="1">
      <alignment horizontal="left" vertical="center" wrapText="1"/>
    </xf>
    <xf numFmtId="166" fontId="31" fillId="0" borderId="0" xfId="11" applyFont="1" applyFill="1"/>
    <xf numFmtId="0" fontId="31" fillId="0" borderId="13" xfId="12" applyFont="1" applyBorder="1" applyAlignment="1">
      <alignment horizontal="center"/>
    </xf>
    <xf numFmtId="166" fontId="31" fillId="0" borderId="13" xfId="11" applyFont="1" applyBorder="1" applyAlignment="1">
      <alignment horizontal="center"/>
    </xf>
    <xf numFmtId="166" fontId="31" fillId="0" borderId="13" xfId="11" applyFont="1" applyFill="1" applyBorder="1" applyAlignment="1">
      <alignment horizontal="center"/>
    </xf>
    <xf numFmtId="0" fontId="34" fillId="0" borderId="0" xfId="12" applyFont="1"/>
    <xf numFmtId="9" fontId="34" fillId="0" borderId="13" xfId="9" applyFont="1" applyBorder="1" applyAlignment="1">
      <alignment horizontal="center" vertical="center"/>
    </xf>
    <xf numFmtId="166" fontId="34" fillId="0" borderId="13" xfId="11" applyFont="1" applyFill="1" applyBorder="1"/>
    <xf numFmtId="9" fontId="34" fillId="0" borderId="13" xfId="9" applyFont="1" applyBorder="1" applyAlignment="1">
      <alignment horizontal="center"/>
    </xf>
    <xf numFmtId="0" fontId="36" fillId="0" borderId="13" xfId="12" applyFont="1" applyBorder="1"/>
    <xf numFmtId="166" fontId="34" fillId="0" borderId="0" xfId="9" applyNumberFormat="1" applyFont="1"/>
    <xf numFmtId="0" fontId="34" fillId="0" borderId="13" xfId="12" applyFont="1" applyBorder="1" applyAlignment="1">
      <alignment horizontal="left"/>
    </xf>
    <xf numFmtId="0" fontId="37" fillId="6" borderId="13" xfId="10" applyFont="1" applyFill="1" applyBorder="1"/>
    <xf numFmtId="0" fontId="39" fillId="6" borderId="13" xfId="11" applyNumberFormat="1" applyFont="1" applyFill="1" applyBorder="1" applyAlignment="1">
      <alignment horizontal="center"/>
    </xf>
    <xf numFmtId="166" fontId="39" fillId="6" borderId="12" xfId="11" applyFont="1" applyFill="1" applyBorder="1"/>
    <xf numFmtId="0" fontId="29" fillId="0" borderId="0" xfId="10" applyFont="1"/>
    <xf numFmtId="0" fontId="6" fillId="0" borderId="0" xfId="10" applyFont="1"/>
    <xf numFmtId="0" fontId="34" fillId="5" borderId="5" xfId="10" applyFont="1" applyFill="1" applyBorder="1" applyAlignment="1">
      <alignment vertical="top"/>
    </xf>
    <xf numFmtId="0" fontId="34" fillId="5" borderId="4" xfId="10" applyFont="1" applyFill="1" applyBorder="1" applyAlignment="1">
      <alignment vertical="top"/>
    </xf>
    <xf numFmtId="166" fontId="13" fillId="0" borderId="13" xfId="1" applyFont="1" applyBorder="1"/>
    <xf numFmtId="43" fontId="13" fillId="0" borderId="13" xfId="12" applyNumberFormat="1" applyFont="1" applyBorder="1" applyAlignment="1">
      <alignment horizontal="center"/>
    </xf>
    <xf numFmtId="166" fontId="13" fillId="0" borderId="0" xfId="12" applyNumberFormat="1" applyFont="1"/>
    <xf numFmtId="166" fontId="13" fillId="0" borderId="13" xfId="9" applyNumberFormat="1" applyFont="1" applyBorder="1"/>
    <xf numFmtId="9" fontId="8" fillId="0" borderId="0" xfId="9" applyFont="1" applyAlignment="1" applyProtection="1">
      <alignment horizontal="center"/>
      <protection locked="0"/>
    </xf>
    <xf numFmtId="4" fontId="10" fillId="12" borderId="4" xfId="8" applyNumberFormat="1" applyFont="1" applyFill="1" applyBorder="1" applyAlignment="1" applyProtection="1">
      <alignment horizontal="center" vertical="center" wrapText="1"/>
      <protection locked="0"/>
    </xf>
    <xf numFmtId="166" fontId="10" fillId="12" borderId="4" xfId="1" applyFont="1" applyFill="1" applyBorder="1" applyAlignment="1" applyProtection="1">
      <alignment horizontal="center" vertical="center" wrapText="1"/>
      <protection locked="0"/>
    </xf>
    <xf numFmtId="4" fontId="42" fillId="13" borderId="4" xfId="8" applyNumberFormat="1" applyFont="1" applyFill="1" applyBorder="1" applyAlignment="1" applyProtection="1">
      <alignment horizontal="center" vertical="center" wrapText="1"/>
      <protection hidden="1"/>
    </xf>
    <xf numFmtId="166" fontId="38" fillId="10" borderId="13" xfId="11" applyFont="1" applyFill="1" applyBorder="1"/>
    <xf numFmtId="0" fontId="25" fillId="0" borderId="23" xfId="10" applyFont="1" applyBorder="1"/>
    <xf numFmtId="166" fontId="25" fillId="0" borderId="18" xfId="11" applyFont="1" applyBorder="1"/>
    <xf numFmtId="0" fontId="34" fillId="0" borderId="5" xfId="12" applyFont="1" applyBorder="1" applyAlignment="1">
      <alignment horizontal="left"/>
    </xf>
    <xf numFmtId="0" fontId="34" fillId="0" borderId="21" xfId="12" applyFont="1" applyBorder="1" applyAlignment="1">
      <alignment horizontal="left"/>
    </xf>
    <xf numFmtId="0" fontId="34" fillId="0" borderId="4" xfId="12" applyFont="1" applyBorder="1" applyAlignment="1">
      <alignment horizontal="left"/>
    </xf>
    <xf numFmtId="0" fontId="38" fillId="6" borderId="13" xfId="10" applyFont="1" applyFill="1" applyBorder="1" applyAlignment="1">
      <alignment horizontal="center"/>
    </xf>
    <xf numFmtId="0" fontId="43" fillId="8" borderId="12" xfId="12" applyFont="1" applyFill="1" applyBorder="1"/>
    <xf numFmtId="0" fontId="43" fillId="8" borderId="19" xfId="12" applyFont="1" applyFill="1" applyBorder="1"/>
    <xf numFmtId="0" fontId="43" fillId="8" borderId="20" xfId="12" applyFont="1" applyFill="1" applyBorder="1"/>
    <xf numFmtId="0" fontId="34" fillId="0" borderId="5" xfId="10" applyFont="1" applyBorder="1" applyAlignment="1">
      <alignment vertical="top" wrapText="1"/>
    </xf>
    <xf numFmtId="0" fontId="34" fillId="0" borderId="4" xfId="10" applyFont="1" applyBorder="1" applyAlignment="1">
      <alignment vertical="top"/>
    </xf>
    <xf numFmtId="0" fontId="34" fillId="5" borderId="5" xfId="10" applyFont="1" applyFill="1" applyBorder="1" applyAlignment="1">
      <alignment vertical="top" wrapText="1"/>
    </xf>
    <xf numFmtId="0" fontId="34" fillId="5" borderId="4" xfId="10" applyFont="1" applyFill="1" applyBorder="1" applyAlignment="1">
      <alignment vertical="top" wrapText="1"/>
    </xf>
    <xf numFmtId="166" fontId="13" fillId="0" borderId="13" xfId="9" applyNumberFormat="1" applyFont="1" applyBorder="1" applyAlignment="1">
      <alignment horizontal="center" vertical="center"/>
    </xf>
    <xf numFmtId="166" fontId="13" fillId="0" borderId="13" xfId="12" applyNumberFormat="1" applyFont="1" applyBorder="1" applyAlignment="1">
      <alignment horizontal="center"/>
    </xf>
    <xf numFmtId="166" fontId="25" fillId="10" borderId="0" xfId="11" applyFont="1" applyFill="1" applyBorder="1"/>
    <xf numFmtId="43" fontId="34" fillId="0" borderId="0" xfId="12" applyNumberFormat="1" applyFont="1"/>
    <xf numFmtId="166" fontId="19" fillId="0" borderId="4" xfId="1" applyFont="1" applyBorder="1" applyAlignment="1">
      <alignment horizontal="center"/>
    </xf>
    <xf numFmtId="0" fontId="31" fillId="0" borderId="0" xfId="10" applyFont="1" applyAlignment="1">
      <alignment horizontal="left"/>
    </xf>
    <xf numFmtId="0" fontId="8" fillId="0" borderId="0" xfId="0" applyFont="1" applyProtection="1">
      <protection locked="0"/>
    </xf>
    <xf numFmtId="166" fontId="13" fillId="0" borderId="13" xfId="9" applyNumberFormat="1" applyFont="1" applyFill="1" applyBorder="1" applyAlignment="1">
      <alignment horizontal="center" vertical="center"/>
    </xf>
    <xf numFmtId="0" fontId="25" fillId="0" borderId="12" xfId="12" applyFont="1" applyBorder="1" applyAlignment="1">
      <alignment horizontal="center"/>
    </xf>
    <xf numFmtId="9" fontId="25" fillId="0" borderId="19" xfId="9" applyFont="1" applyBorder="1" applyAlignment="1">
      <alignment horizontal="center"/>
    </xf>
    <xf numFmtId="0" fontId="44" fillId="0" borderId="19" xfId="12" applyFont="1" applyBorder="1"/>
    <xf numFmtId="166" fontId="25" fillId="0" borderId="19" xfId="9" applyNumberFormat="1" applyFont="1" applyBorder="1" applyAlignment="1">
      <alignment horizontal="center" vertical="center"/>
    </xf>
    <xf numFmtId="166" fontId="25" fillId="0" borderId="20" xfId="11" applyFont="1" applyBorder="1"/>
    <xf numFmtId="0" fontId="25" fillId="0" borderId="0" xfId="12" applyFont="1"/>
    <xf numFmtId="0" fontId="45" fillId="14" borderId="22" xfId="0" applyFont="1" applyFill="1" applyBorder="1" applyAlignment="1">
      <alignment horizontal="center" vertical="center" wrapText="1"/>
    </xf>
    <xf numFmtId="0" fontId="45" fillId="15" borderId="22" xfId="0" applyFont="1" applyFill="1" applyBorder="1" applyAlignment="1">
      <alignment horizontal="center" vertical="center" wrapText="1"/>
    </xf>
    <xf numFmtId="0" fontId="4" fillId="0" borderId="7" xfId="0" applyFont="1" applyBorder="1" applyAlignment="1" applyProtection="1">
      <alignment horizontal="center"/>
      <protection locked="0"/>
    </xf>
    <xf numFmtId="166" fontId="47" fillId="0" borderId="8" xfId="1" applyFont="1" applyBorder="1" applyAlignment="1">
      <alignment horizontal="center"/>
    </xf>
    <xf numFmtId="0" fontId="4" fillId="0" borderId="10" xfId="0" applyFont="1" applyBorder="1" applyAlignment="1" applyProtection="1">
      <alignment horizontal="center"/>
      <protection locked="0"/>
    </xf>
    <xf numFmtId="0" fontId="4" fillId="0" borderId="0" xfId="0" applyFont="1" applyAlignment="1" applyProtection="1">
      <alignment horizontal="left"/>
      <protection locked="0"/>
    </xf>
    <xf numFmtId="14" fontId="4" fillId="0" borderId="4" xfId="0" applyNumberFormat="1" applyFont="1" applyBorder="1" applyAlignment="1" applyProtection="1">
      <alignment horizontal="center"/>
      <protection locked="0"/>
    </xf>
    <xf numFmtId="166" fontId="47" fillId="0" borderId="4" xfId="1" applyFont="1" applyBorder="1" applyAlignment="1">
      <alignment horizontal="center"/>
    </xf>
    <xf numFmtId="166" fontId="10" fillId="16" borderId="4" xfId="1" applyFont="1" applyFill="1" applyBorder="1" applyAlignment="1" applyProtection="1">
      <alignment horizontal="center" vertical="center" wrapText="1"/>
      <protection locked="0"/>
    </xf>
    <xf numFmtId="166" fontId="35" fillId="8" borderId="13" xfId="11" applyFont="1" applyFill="1" applyBorder="1"/>
    <xf numFmtId="0" fontId="34" fillId="5" borderId="5" xfId="10" applyFont="1" applyFill="1" applyBorder="1" applyAlignment="1">
      <alignment horizontal="center" vertical="top"/>
    </xf>
    <xf numFmtId="0" fontId="2" fillId="0" borderId="0" xfId="3" applyFont="1" applyBorder="1" applyAlignment="1" applyProtection="1">
      <alignment horizontal="left"/>
      <protection locked="0"/>
    </xf>
    <xf numFmtId="0" fontId="6" fillId="0" borderId="0" xfId="4" applyFont="1" applyAlignment="1" applyProtection="1">
      <alignment horizontal="left" vertical="center"/>
      <protection locked="0"/>
    </xf>
    <xf numFmtId="4" fontId="4" fillId="0" borderId="0" xfId="1" applyNumberFormat="1" applyFont="1" applyAlignment="1" applyProtection="1">
      <alignment horizontal="center"/>
      <protection locked="0"/>
    </xf>
    <xf numFmtId="4" fontId="17" fillId="0" borderId="0" xfId="1" applyNumberFormat="1" applyFont="1" applyAlignment="1" applyProtection="1">
      <alignment horizontal="center"/>
      <protection locked="0"/>
    </xf>
    <xf numFmtId="0" fontId="10" fillId="4" borderId="25" xfId="8" applyFont="1" applyBorder="1" applyAlignment="1" applyProtection="1">
      <alignment horizontal="center" vertical="center" wrapText="1"/>
      <protection locked="0"/>
    </xf>
    <xf numFmtId="0" fontId="10" fillId="4" borderId="26" xfId="8" applyFont="1" applyBorder="1" applyAlignment="1" applyProtection="1">
      <alignment horizontal="center" vertical="center" wrapText="1"/>
      <protection locked="0"/>
    </xf>
    <xf numFmtId="0" fontId="10" fillId="4" borderId="27" xfId="8" applyFont="1" applyBorder="1" applyAlignment="1" applyProtection="1">
      <alignment horizontal="center" vertical="center" wrapText="1"/>
      <protection locked="0"/>
    </xf>
    <xf numFmtId="0" fontId="45" fillId="14" borderId="28" xfId="0" applyFont="1" applyFill="1" applyBorder="1" applyAlignment="1">
      <alignment horizontal="center" vertical="center" wrapText="1"/>
    </xf>
    <xf numFmtId="166" fontId="10" fillId="4" borderId="27" xfId="1" applyFont="1" applyFill="1" applyBorder="1" applyAlignment="1" applyProtection="1">
      <alignment horizontal="center" vertical="center" wrapText="1"/>
      <protection locked="0"/>
    </xf>
    <xf numFmtId="0" fontId="10" fillId="4" borderId="27" xfId="1" applyNumberFormat="1" applyFont="1" applyFill="1" applyBorder="1" applyAlignment="1" applyProtection="1">
      <alignment horizontal="center" vertical="center" wrapText="1"/>
      <protection locked="0"/>
    </xf>
    <xf numFmtId="166" fontId="10" fillId="12" borderId="27" xfId="1" applyFont="1" applyFill="1" applyBorder="1" applyAlignment="1" applyProtection="1">
      <alignment horizontal="center" vertical="center" wrapText="1"/>
      <protection locked="0"/>
    </xf>
    <xf numFmtId="166" fontId="10" fillId="8" borderId="27" xfId="1" applyFont="1" applyFill="1" applyBorder="1" applyAlignment="1" applyProtection="1">
      <alignment horizontal="center" vertical="center" wrapText="1"/>
      <protection locked="0"/>
    </xf>
    <xf numFmtId="4" fontId="10" fillId="12" borderId="27" xfId="8" applyNumberFormat="1" applyFont="1" applyFill="1" applyBorder="1" applyAlignment="1" applyProtection="1">
      <alignment horizontal="center" vertical="center" wrapText="1"/>
      <protection locked="0"/>
    </xf>
    <xf numFmtId="0" fontId="22" fillId="4" borderId="27" xfId="8" applyFont="1" applyBorder="1" applyAlignment="1" applyProtection="1">
      <alignment horizontal="center" vertical="center" wrapText="1"/>
      <protection locked="0"/>
    </xf>
    <xf numFmtId="0" fontId="8" fillId="0" borderId="34" xfId="0" applyFont="1" applyBorder="1" applyAlignment="1" applyProtection="1">
      <alignment horizontal="centerContinuous"/>
      <protection locked="0"/>
    </xf>
    <xf numFmtId="0" fontId="8" fillId="0" borderId="35" xfId="0" applyFont="1" applyBorder="1" applyAlignment="1" applyProtection="1">
      <alignment horizontal="centerContinuous"/>
      <protection locked="0"/>
    </xf>
    <xf numFmtId="0" fontId="8" fillId="0" borderId="36" xfId="0" applyFont="1" applyBorder="1" applyAlignment="1" applyProtection="1">
      <alignment horizontal="centerContinuous"/>
      <protection locked="0"/>
    </xf>
    <xf numFmtId="0" fontId="8" fillId="0" borderId="36" xfId="0" applyFont="1" applyBorder="1" applyAlignment="1" applyProtection="1">
      <alignment horizontal="center"/>
      <protection locked="0"/>
    </xf>
    <xf numFmtId="166" fontId="8" fillId="0" borderId="36" xfId="0" applyNumberFormat="1" applyFont="1" applyBorder="1" applyAlignment="1" applyProtection="1">
      <alignment horizontal="centerContinuous"/>
      <protection locked="0"/>
    </xf>
    <xf numFmtId="0" fontId="48" fillId="17" borderId="38" xfId="0" applyFont="1" applyFill="1" applyBorder="1" applyAlignment="1">
      <alignment horizontal="center" wrapText="1"/>
    </xf>
    <xf numFmtId="0" fontId="49" fillId="0" borderId="0" xfId="0" applyFont="1"/>
    <xf numFmtId="0" fontId="3" fillId="0" borderId="0" xfId="0" applyFont="1"/>
    <xf numFmtId="0" fontId="10" fillId="0" borderId="4" xfId="6" applyFont="1" applyBorder="1" applyAlignment="1" applyProtection="1">
      <alignment horizontal="center" shrinkToFit="1"/>
      <protection locked="0"/>
    </xf>
    <xf numFmtId="166" fontId="10" fillId="0" borderId="4" xfId="1" applyFont="1" applyBorder="1" applyAlignment="1" applyProtection="1">
      <alignment horizontal="center" shrinkToFit="1"/>
      <protection locked="0"/>
    </xf>
    <xf numFmtId="0" fontId="10" fillId="0" borderId="4" xfId="1" applyNumberFormat="1" applyFont="1" applyBorder="1" applyAlignment="1" applyProtection="1">
      <alignment horizontal="center" shrinkToFit="1"/>
      <protection locked="0"/>
    </xf>
    <xf numFmtId="166" fontId="10" fillId="0" borderId="7" xfId="1" applyFont="1" applyBorder="1" applyAlignment="1" applyProtection="1">
      <alignment horizontal="center" shrinkToFit="1"/>
      <protection locked="0"/>
    </xf>
    <xf numFmtId="0" fontId="10" fillId="0" borderId="0" xfId="6" applyFont="1" applyBorder="1" applyAlignment="1" applyProtection="1">
      <protection locked="0"/>
    </xf>
    <xf numFmtId="0" fontId="46" fillId="5" borderId="29" xfId="6" applyFont="1" applyFill="1" applyBorder="1" applyAlignment="1" applyProtection="1">
      <alignment horizontal="center"/>
      <protection locked="0"/>
    </xf>
    <xf numFmtId="0" fontId="46" fillId="5" borderId="3" xfId="6" applyFont="1" applyFill="1" applyBorder="1" applyAlignment="1" applyProtection="1">
      <alignment horizontal="center"/>
      <protection locked="0"/>
    </xf>
    <xf numFmtId="0" fontId="46" fillId="5" borderId="30" xfId="6" applyFont="1" applyFill="1" applyBorder="1" applyAlignment="1" applyProtection="1">
      <alignment horizontal="center"/>
      <protection locked="0"/>
    </xf>
    <xf numFmtId="0" fontId="4" fillId="0" borderId="31" xfId="6" applyFont="1" applyBorder="1" applyAlignment="1" applyProtection="1">
      <alignment horizontal="center"/>
      <protection locked="0"/>
    </xf>
    <xf numFmtId="0" fontId="10" fillId="0" borderId="7" xfId="6" applyFont="1" applyBorder="1" applyAlignment="1" applyProtection="1">
      <alignment shrinkToFit="1"/>
      <protection locked="0"/>
    </xf>
    <xf numFmtId="17" fontId="10" fillId="0" borderId="7" xfId="1" applyNumberFormat="1" applyFont="1" applyBorder="1" applyAlignment="1" applyProtection="1">
      <alignment horizontal="center" shrinkToFit="1"/>
      <protection locked="0"/>
    </xf>
    <xf numFmtId="166" fontId="10" fillId="0" borderId="7" xfId="1" applyFont="1" applyBorder="1" applyAlignment="1" applyProtection="1">
      <alignment shrinkToFit="1"/>
      <protection locked="0"/>
    </xf>
    <xf numFmtId="0" fontId="46" fillId="5" borderId="9" xfId="6" applyFont="1" applyFill="1" applyBorder="1" applyAlignment="1" applyProtection="1">
      <alignment horizontal="center"/>
      <protection locked="0"/>
    </xf>
    <xf numFmtId="166" fontId="10" fillId="0" borderId="4" xfId="1" applyFont="1" applyBorder="1" applyAlignment="1" applyProtection="1">
      <alignment shrinkToFit="1"/>
      <protection locked="0"/>
    </xf>
    <xf numFmtId="166" fontId="4" fillId="0" borderId="0" xfId="1" applyFont="1" applyAlignment="1" applyProtection="1">
      <protection locked="0"/>
    </xf>
    <xf numFmtId="166" fontId="31" fillId="0" borderId="39" xfId="11" applyFont="1" applyFill="1" applyBorder="1" applyAlignment="1">
      <alignment horizontal="center"/>
    </xf>
    <xf numFmtId="0" fontId="13" fillId="0" borderId="39" xfId="10" applyFont="1" applyBorder="1" applyAlignment="1">
      <alignment horizontal="left"/>
    </xf>
    <xf numFmtId="0" fontId="13" fillId="0" borderId="40" xfId="10" applyFont="1" applyBorder="1" applyAlignment="1">
      <alignment horizontal="left"/>
    </xf>
    <xf numFmtId="166" fontId="8" fillId="0" borderId="36" xfId="0" applyNumberFormat="1" applyFont="1" applyBorder="1" applyAlignment="1" applyProtection="1">
      <alignment horizontal="left"/>
      <protection locked="0"/>
    </xf>
    <xf numFmtId="43" fontId="50" fillId="0" borderId="0" xfId="10" applyNumberFormat="1" applyFont="1"/>
    <xf numFmtId="166" fontId="31" fillId="0" borderId="0" xfId="11" applyFont="1" applyFill="1" applyBorder="1" applyAlignment="1">
      <alignment horizontal="center" vertical="center" wrapText="1"/>
    </xf>
    <xf numFmtId="166" fontId="29" fillId="0" borderId="0" xfId="11" applyFont="1" applyFill="1" applyAlignment="1">
      <alignment horizontal="centerContinuous"/>
    </xf>
    <xf numFmtId="166" fontId="32" fillId="0" borderId="0" xfId="11" applyFont="1" applyFill="1" applyAlignment="1">
      <alignment horizontal="right"/>
    </xf>
    <xf numFmtId="166" fontId="34" fillId="0" borderId="0" xfId="11" applyFont="1" applyFill="1" applyBorder="1"/>
    <xf numFmtId="166" fontId="38" fillId="0" borderId="0" xfId="11" applyFont="1" applyFill="1" applyBorder="1"/>
    <xf numFmtId="0" fontId="25" fillId="0" borderId="44" xfId="12" applyFont="1" applyBorder="1" applyAlignment="1">
      <alignment horizontal="centerContinuous"/>
    </xf>
    <xf numFmtId="166" fontId="25" fillId="0" borderId="18" xfId="11" applyFont="1" applyFill="1" applyBorder="1"/>
    <xf numFmtId="0" fontId="25" fillId="0" borderId="39" xfId="12" applyFont="1" applyBorder="1" applyAlignment="1">
      <alignment horizontal="center"/>
    </xf>
    <xf numFmtId="43" fontId="13" fillId="0" borderId="39" xfId="12" applyNumberFormat="1" applyFont="1" applyBorder="1" applyAlignment="1">
      <alignment horizontal="center"/>
    </xf>
    <xf numFmtId="166" fontId="13" fillId="0" borderId="39" xfId="12" applyNumberFormat="1" applyFont="1" applyBorder="1" applyAlignment="1">
      <alignment horizontal="center"/>
    </xf>
    <xf numFmtId="166" fontId="13" fillId="0" borderId="39" xfId="9" applyNumberFormat="1" applyFont="1" applyFill="1" applyBorder="1"/>
    <xf numFmtId="166" fontId="13" fillId="0" borderId="0" xfId="11" applyFont="1" applyFill="1"/>
    <xf numFmtId="4" fontId="42" fillId="13" borderId="27" xfId="8" applyNumberFormat="1" applyFont="1" applyFill="1" applyBorder="1" applyAlignment="1" applyProtection="1">
      <alignment horizontal="center" vertical="center" wrapText="1"/>
      <protection hidden="1"/>
    </xf>
    <xf numFmtId="166" fontId="8" fillId="10" borderId="36" xfId="0" applyNumberFormat="1" applyFont="1" applyFill="1" applyBorder="1" applyAlignment="1" applyProtection="1">
      <alignment horizontal="centerContinuous"/>
      <protection locked="0"/>
    </xf>
    <xf numFmtId="9" fontId="34" fillId="0" borderId="45" xfId="9" applyFont="1" applyBorder="1" applyAlignment="1">
      <alignment horizontal="center"/>
    </xf>
    <xf numFmtId="0" fontId="36" fillId="0" borderId="45" xfId="12" applyFont="1" applyBorder="1"/>
    <xf numFmtId="0" fontId="13" fillId="0" borderId="45" xfId="10" applyFont="1" applyBorder="1" applyAlignment="1">
      <alignment horizontal="left"/>
    </xf>
    <xf numFmtId="0" fontId="34" fillId="0" borderId="22" xfId="10" applyFont="1" applyBorder="1" applyAlignment="1">
      <alignment horizontal="left"/>
    </xf>
    <xf numFmtId="0" fontId="4" fillId="0" borderId="46" xfId="0" applyFont="1" applyBorder="1" applyAlignment="1" applyProtection="1">
      <alignment horizontal="center"/>
      <protection locked="0"/>
    </xf>
    <xf numFmtId="14" fontId="4" fillId="0" borderId="0" xfId="0" applyNumberFormat="1" applyFont="1" applyAlignment="1" applyProtection="1">
      <alignment horizontal="center"/>
      <protection locked="0"/>
    </xf>
    <xf numFmtId="0" fontId="4" fillId="0" borderId="47" xfId="0" applyFont="1" applyBorder="1" applyAlignment="1" applyProtection="1">
      <alignment horizontal="center"/>
      <protection locked="0"/>
    </xf>
    <xf numFmtId="0" fontId="15" fillId="0" borderId="49" xfId="0" applyFont="1" applyBorder="1" applyAlignment="1" applyProtection="1">
      <alignment horizontal="center"/>
      <protection locked="0"/>
    </xf>
    <xf numFmtId="0" fontId="15" fillId="0" borderId="0" xfId="0" applyFont="1" applyAlignment="1" applyProtection="1">
      <alignment horizontal="center"/>
      <protection locked="0"/>
    </xf>
    <xf numFmtId="0" fontId="15" fillId="0" borderId="47" xfId="0" applyFont="1" applyBorder="1" applyAlignment="1" applyProtection="1">
      <alignment horizontal="center"/>
      <protection locked="0"/>
    </xf>
    <xf numFmtId="0" fontId="15" fillId="0" borderId="50" xfId="0" applyFont="1" applyBorder="1" applyAlignment="1" applyProtection="1">
      <alignment horizontal="center"/>
      <protection locked="0"/>
    </xf>
    <xf numFmtId="166" fontId="8" fillId="0" borderId="35" xfId="0" applyNumberFormat="1" applyFont="1" applyBorder="1" applyAlignment="1" applyProtection="1">
      <alignment horizontal="centerContinuous"/>
      <protection locked="0"/>
    </xf>
    <xf numFmtId="4" fontId="4" fillId="11" borderId="7" xfId="7" applyNumberFormat="1" applyFont="1" applyFill="1" applyBorder="1" applyAlignment="1" applyProtection="1">
      <alignment horizontal="center"/>
      <protection hidden="1"/>
    </xf>
    <xf numFmtId="4" fontId="4" fillId="11" borderId="4" xfId="7" applyNumberFormat="1" applyFont="1" applyFill="1" applyBorder="1" applyAlignment="1" applyProtection="1">
      <alignment horizontal="center"/>
      <protection hidden="1"/>
    </xf>
    <xf numFmtId="166" fontId="8" fillId="0" borderId="36" xfId="0" applyNumberFormat="1" applyFont="1" applyBorder="1" applyAlignment="1" applyProtection="1">
      <alignment horizontal="center"/>
      <protection locked="0"/>
    </xf>
    <xf numFmtId="0" fontId="13" fillId="5" borderId="4" xfId="10" applyFont="1" applyFill="1" applyBorder="1" applyAlignment="1">
      <alignment vertical="top" wrapText="1"/>
    </xf>
    <xf numFmtId="0" fontId="13" fillId="5" borderId="21" xfId="10" applyFont="1" applyFill="1" applyBorder="1" applyAlignment="1">
      <alignment vertical="top" wrapText="1"/>
    </xf>
    <xf numFmtId="0" fontId="34" fillId="0" borderId="45" xfId="12" applyFont="1" applyBorder="1" applyAlignment="1">
      <alignment horizontal="left"/>
    </xf>
    <xf numFmtId="0" fontId="51" fillId="14" borderId="22" xfId="0" applyFont="1" applyFill="1" applyBorder="1" applyAlignment="1">
      <alignment horizontal="center" vertical="center" wrapText="1"/>
    </xf>
    <xf numFmtId="0" fontId="51" fillId="15" borderId="22" xfId="0" applyFont="1" applyFill="1" applyBorder="1" applyAlignment="1">
      <alignment horizontal="center" vertical="center" wrapText="1"/>
    </xf>
    <xf numFmtId="0" fontId="52" fillId="0" borderId="0" xfId="0" applyFont="1" applyProtection="1">
      <protection locked="0"/>
    </xf>
    <xf numFmtId="166" fontId="6" fillId="0" borderId="0" xfId="1" applyFont="1" applyAlignment="1" applyProtection="1">
      <alignment horizontal="centerContinuous" vertical="center"/>
      <protection locked="0"/>
    </xf>
    <xf numFmtId="0" fontId="6" fillId="0" borderId="0" xfId="1" applyNumberFormat="1" applyFont="1" applyAlignment="1" applyProtection="1">
      <alignment horizontal="centerContinuous" vertical="center"/>
      <protection locked="0"/>
    </xf>
    <xf numFmtId="0" fontId="6" fillId="0" borderId="0" xfId="4" applyFont="1" applyAlignment="1" applyProtection="1">
      <alignment horizontal="center" vertical="center"/>
      <protection locked="0"/>
    </xf>
    <xf numFmtId="0" fontId="6" fillId="0" borderId="0" xfId="0" applyFont="1" applyAlignment="1" applyProtection="1">
      <alignment horizontal="center"/>
      <protection locked="0"/>
    </xf>
    <xf numFmtId="166" fontId="6" fillId="0" borderId="0" xfId="1" applyFont="1" applyAlignment="1" applyProtection="1">
      <alignment horizontal="center"/>
      <protection locked="0"/>
    </xf>
    <xf numFmtId="0" fontId="6" fillId="0" borderId="0" xfId="1" applyNumberFormat="1" applyFont="1" applyAlignment="1" applyProtection="1">
      <alignment horizontal="center"/>
      <protection locked="0"/>
    </xf>
    <xf numFmtId="4" fontId="6" fillId="0" borderId="0" xfId="1" applyNumberFormat="1" applyFont="1" applyAlignment="1" applyProtection="1">
      <alignment horizontal="center"/>
      <protection locked="0"/>
    </xf>
    <xf numFmtId="4" fontId="52" fillId="0" borderId="0" xfId="1" applyNumberFormat="1" applyFont="1" applyProtection="1">
      <protection locked="0"/>
    </xf>
    <xf numFmtId="0" fontId="52" fillId="0" borderId="0" xfId="1" applyNumberFormat="1" applyFont="1" applyAlignment="1" applyProtection="1">
      <alignment horizontal="center"/>
      <protection locked="0"/>
    </xf>
    <xf numFmtId="4" fontId="52" fillId="0" borderId="0" xfId="1" applyNumberFormat="1" applyFont="1" applyAlignment="1" applyProtection="1">
      <alignment horizontal="center"/>
      <protection locked="0"/>
    </xf>
    <xf numFmtId="0" fontId="52" fillId="0" borderId="0" xfId="1" applyNumberFormat="1" applyFont="1" applyProtection="1">
      <protection locked="0"/>
    </xf>
    <xf numFmtId="0" fontId="6" fillId="0" borderId="0" xfId="0" applyFont="1" applyAlignment="1" applyProtection="1">
      <alignment horizontal="left"/>
      <protection locked="0"/>
    </xf>
    <xf numFmtId="9" fontId="6" fillId="0" borderId="0" xfId="9" applyFont="1" applyAlignment="1" applyProtection="1">
      <alignment horizontal="center"/>
      <protection locked="0"/>
    </xf>
    <xf numFmtId="0" fontId="53" fillId="0" borderId="7" xfId="6" applyFont="1" applyBorder="1" applyAlignment="1" applyProtection="1">
      <alignment vertical="center" shrinkToFit="1"/>
      <protection locked="0"/>
    </xf>
    <xf numFmtId="0" fontId="53" fillId="0" borderId="7" xfId="6" applyFont="1" applyBorder="1" applyAlignment="1" applyProtection="1">
      <alignment horizontal="center" vertical="center" shrinkToFit="1"/>
      <protection locked="0"/>
    </xf>
    <xf numFmtId="166" fontId="53" fillId="0" borderId="7" xfId="1" applyFont="1" applyBorder="1" applyAlignment="1" applyProtection="1">
      <alignment horizontal="center" vertical="center" shrinkToFit="1"/>
      <protection locked="0"/>
    </xf>
    <xf numFmtId="17" fontId="53" fillId="0" borderId="7" xfId="1" applyNumberFormat="1" applyFont="1" applyBorder="1" applyAlignment="1" applyProtection="1">
      <alignment horizontal="center" vertical="center" shrinkToFit="1"/>
      <protection locked="0"/>
    </xf>
    <xf numFmtId="166" fontId="53" fillId="0" borderId="7" xfId="1" applyFont="1" applyFill="1" applyBorder="1" applyAlignment="1" applyProtection="1">
      <alignment vertical="center" shrinkToFit="1"/>
      <protection locked="0"/>
    </xf>
    <xf numFmtId="166" fontId="53" fillId="0" borderId="7" xfId="1" applyFont="1" applyBorder="1" applyAlignment="1" applyProtection="1">
      <alignment vertical="center" shrinkToFit="1"/>
      <protection locked="0"/>
    </xf>
    <xf numFmtId="4" fontId="52" fillId="3" borderId="7" xfId="7" applyNumberFormat="1" applyFont="1" applyBorder="1" applyProtection="1">
      <protection hidden="1"/>
    </xf>
    <xf numFmtId="0" fontId="53" fillId="0" borderId="0" xfId="6" applyFont="1" applyBorder="1" applyAlignment="1" applyProtection="1">
      <alignment vertical="center"/>
      <protection locked="0"/>
    </xf>
    <xf numFmtId="166" fontId="53" fillId="0" borderId="4" xfId="1" applyFont="1" applyBorder="1" applyAlignment="1" applyProtection="1">
      <alignment horizontal="center" vertical="center" shrinkToFit="1"/>
      <protection locked="0"/>
    </xf>
    <xf numFmtId="0" fontId="53" fillId="0" borderId="4" xfId="1" applyNumberFormat="1" applyFont="1" applyBorder="1" applyAlignment="1" applyProtection="1">
      <alignment horizontal="center" vertical="center" shrinkToFit="1"/>
      <protection locked="0"/>
    </xf>
    <xf numFmtId="166" fontId="53" fillId="0" borderId="4" xfId="1" applyFont="1" applyFill="1" applyBorder="1" applyAlignment="1" applyProtection="1">
      <alignment vertical="center" shrinkToFit="1"/>
      <protection locked="0"/>
    </xf>
    <xf numFmtId="166" fontId="52" fillId="0" borderId="8" xfId="1" applyFont="1" applyBorder="1" applyAlignment="1">
      <alignment horizontal="center"/>
    </xf>
    <xf numFmtId="166" fontId="52" fillId="0" borderId="4" xfId="1" applyFont="1" applyBorder="1" applyAlignment="1">
      <alignment horizontal="center"/>
    </xf>
    <xf numFmtId="4" fontId="53" fillId="0" borderId="14" xfId="1" applyNumberFormat="1" applyFont="1" applyBorder="1" applyAlignment="1" applyProtection="1">
      <alignment vertical="center"/>
      <protection locked="0"/>
    </xf>
    <xf numFmtId="4" fontId="53" fillId="0" borderId="4" xfId="1" applyNumberFormat="1" applyFont="1" applyBorder="1" applyAlignment="1" applyProtection="1">
      <alignment vertical="center"/>
      <protection locked="0"/>
    </xf>
    <xf numFmtId="166" fontId="53" fillId="0" borderId="4" xfId="1" applyFont="1" applyBorder="1" applyAlignment="1" applyProtection="1">
      <alignment vertical="center" shrinkToFit="1"/>
      <protection locked="0"/>
    </xf>
    <xf numFmtId="0" fontId="52" fillId="0" borderId="10" xfId="0" applyFont="1" applyBorder="1" applyAlignment="1" applyProtection="1">
      <alignment horizontal="center"/>
      <protection locked="0"/>
    </xf>
    <xf numFmtId="166" fontId="52" fillId="0" borderId="4" xfId="1" applyFont="1" applyBorder="1" applyAlignment="1" applyProtection="1">
      <alignment horizontal="center" shrinkToFit="1"/>
      <protection locked="0"/>
    </xf>
    <xf numFmtId="166" fontId="53" fillId="0" borderId="4" xfId="1" applyFont="1" applyFill="1" applyBorder="1" applyAlignment="1" applyProtection="1">
      <alignment horizontal="left" vertical="center" shrinkToFit="1"/>
      <protection locked="0"/>
    </xf>
    <xf numFmtId="166" fontId="53" fillId="0" borderId="4" xfId="1" applyFont="1" applyBorder="1" applyAlignment="1" applyProtection="1">
      <alignment horizontal="left" vertical="center" shrinkToFit="1"/>
      <protection locked="0"/>
    </xf>
    <xf numFmtId="4" fontId="53" fillId="0" borderId="4" xfId="7" applyNumberFormat="1" applyFont="1" applyFill="1" applyBorder="1" applyAlignment="1" applyProtection="1">
      <alignment horizontal="center"/>
      <protection hidden="1"/>
    </xf>
    <xf numFmtId="0" fontId="53" fillId="0" borderId="16" xfId="6" quotePrefix="1" applyFont="1" applyBorder="1" applyAlignment="1" applyProtection="1">
      <alignment horizontal="center" vertical="center"/>
      <protection locked="0"/>
    </xf>
    <xf numFmtId="166" fontId="53" fillId="0" borderId="6" xfId="1" applyFont="1" applyBorder="1" applyAlignment="1" applyProtection="1">
      <alignment vertical="center" shrinkToFit="1"/>
      <protection locked="0"/>
    </xf>
    <xf numFmtId="0" fontId="52" fillId="0" borderId="6" xfId="0" applyFont="1" applyBorder="1" applyAlignment="1" applyProtection="1">
      <alignment horizontal="center"/>
      <protection locked="0"/>
    </xf>
    <xf numFmtId="4" fontId="53" fillId="0" borderId="6" xfId="7" applyNumberFormat="1" applyFont="1" applyFill="1" applyBorder="1" applyAlignment="1" applyProtection="1">
      <alignment horizontal="center"/>
      <protection hidden="1"/>
    </xf>
    <xf numFmtId="0" fontId="53" fillId="0" borderId="10" xfId="6" applyFont="1" applyBorder="1" applyAlignment="1" applyProtection="1">
      <alignment vertical="center" shrinkToFit="1"/>
      <protection locked="0"/>
    </xf>
    <xf numFmtId="4" fontId="53" fillId="3" borderId="14" xfId="7" applyNumberFormat="1" applyFont="1" applyBorder="1" applyProtection="1">
      <protection hidden="1"/>
    </xf>
    <xf numFmtId="0" fontId="52" fillId="0" borderId="14" xfId="0" applyFont="1" applyBorder="1" applyAlignment="1" applyProtection="1">
      <alignment horizontal="center"/>
      <protection locked="0"/>
    </xf>
    <xf numFmtId="4" fontId="53" fillId="0" borderId="14" xfId="7" applyNumberFormat="1" applyFont="1" applyFill="1" applyBorder="1" applyAlignment="1" applyProtection="1">
      <alignment horizontal="center"/>
      <protection hidden="1"/>
    </xf>
    <xf numFmtId="4" fontId="53" fillId="3" borderId="4" xfId="7" applyNumberFormat="1" applyFont="1" applyBorder="1" applyProtection="1">
      <protection hidden="1"/>
    </xf>
    <xf numFmtId="0" fontId="53" fillId="0" borderId="16" xfId="6" applyFont="1" applyBorder="1" applyAlignment="1" applyProtection="1">
      <alignment horizontal="center" vertical="center"/>
      <protection locked="0"/>
    </xf>
    <xf numFmtId="0" fontId="54" fillId="5" borderId="17" xfId="6" applyFont="1" applyFill="1" applyBorder="1" applyAlignment="1" applyProtection="1">
      <alignment horizontal="center" vertical="center"/>
      <protection locked="0"/>
    </xf>
    <xf numFmtId="0" fontId="54" fillId="5" borderId="41" xfId="6" applyFont="1" applyFill="1" applyBorder="1" applyAlignment="1" applyProtection="1">
      <alignment horizontal="center" vertical="center"/>
      <protection locked="0"/>
    </xf>
    <xf numFmtId="166" fontId="53" fillId="0" borderId="7" xfId="1" applyFont="1" applyFill="1" applyBorder="1" applyAlignment="1" applyProtection="1">
      <alignment horizontal="center" vertical="center" shrinkToFit="1"/>
      <protection locked="0"/>
    </xf>
    <xf numFmtId="4" fontId="53" fillId="0" borderId="7" xfId="1" applyNumberFormat="1" applyFont="1" applyFill="1" applyBorder="1" applyAlignment="1" applyProtection="1">
      <alignment vertical="center"/>
      <protection locked="0"/>
    </xf>
    <xf numFmtId="4" fontId="53" fillId="0" borderId="6" xfId="1" applyNumberFormat="1" applyFont="1" applyFill="1" applyBorder="1" applyAlignment="1" applyProtection="1">
      <alignment vertical="center"/>
      <protection locked="0"/>
    </xf>
    <xf numFmtId="0" fontId="6" fillId="5" borderId="3" xfId="6" applyFont="1" applyFill="1" applyBorder="1" applyAlignment="1" applyProtection="1">
      <alignment horizontal="center" vertical="center"/>
      <protection locked="0"/>
    </xf>
    <xf numFmtId="0" fontId="54" fillId="5" borderId="43" xfId="6" applyFont="1" applyFill="1" applyBorder="1" applyAlignment="1" applyProtection="1">
      <alignment horizontal="center" vertical="center"/>
      <protection locked="0"/>
    </xf>
    <xf numFmtId="0" fontId="55" fillId="0" borderId="42" xfId="6" applyFont="1" applyBorder="1" applyAlignment="1" applyProtection="1">
      <alignment horizontal="left" vertical="center" shrinkToFit="1"/>
      <protection locked="0"/>
    </xf>
    <xf numFmtId="49" fontId="53" fillId="0" borderId="16" xfId="6" quotePrefix="1" applyNumberFormat="1" applyFont="1" applyBorder="1" applyAlignment="1" applyProtection="1">
      <alignment horizontal="center" vertical="center"/>
      <protection locked="0"/>
    </xf>
    <xf numFmtId="0" fontId="6" fillId="0" borderId="37" xfId="0" applyFont="1" applyBorder="1" applyProtection="1">
      <protection locked="0"/>
    </xf>
    <xf numFmtId="0" fontId="6" fillId="0" borderId="37" xfId="0" applyFont="1" applyBorder="1" applyAlignment="1" applyProtection="1">
      <alignment horizontal="center"/>
      <protection locked="0"/>
    </xf>
    <xf numFmtId="166" fontId="6" fillId="0" borderId="37" xfId="1" applyFont="1" applyBorder="1" applyAlignment="1" applyProtection="1">
      <alignment horizontal="center"/>
      <protection locked="0"/>
    </xf>
    <xf numFmtId="166" fontId="6" fillId="10" borderId="37" xfId="1" applyFont="1" applyFill="1" applyBorder="1" applyAlignment="1" applyProtection="1">
      <alignment horizontal="center"/>
      <protection locked="0"/>
    </xf>
    <xf numFmtId="4" fontId="6" fillId="0" borderId="0" xfId="1" applyNumberFormat="1" applyFont="1" applyProtection="1">
      <protection locked="0"/>
    </xf>
    <xf numFmtId="0" fontId="52" fillId="0" borderId="0" xfId="0" applyFont="1" applyAlignment="1" applyProtection="1">
      <alignment horizontal="center"/>
      <protection locked="0"/>
    </xf>
    <xf numFmtId="166" fontId="52" fillId="0" borderId="0" xfId="1" applyFont="1" applyAlignment="1" applyProtection="1">
      <alignment horizontal="center"/>
      <protection locked="0"/>
    </xf>
    <xf numFmtId="166" fontId="52" fillId="0" borderId="0" xfId="1" applyFont="1" applyProtection="1">
      <protection locked="0"/>
    </xf>
    <xf numFmtId="4" fontId="2" fillId="0" borderId="0" xfId="1" applyNumberFormat="1" applyFont="1" applyProtection="1">
      <protection locked="0"/>
    </xf>
    <xf numFmtId="166" fontId="2" fillId="0" borderId="0" xfId="1" applyFont="1" applyProtection="1">
      <protection locked="0"/>
    </xf>
    <xf numFmtId="4" fontId="2" fillId="0" borderId="0" xfId="1" applyNumberFormat="1" applyFont="1" applyAlignment="1" applyProtection="1">
      <alignment horizontal="center"/>
      <protection locked="0"/>
    </xf>
    <xf numFmtId="0" fontId="52" fillId="0" borderId="0" xfId="0" applyFont="1"/>
    <xf numFmtId="166" fontId="52" fillId="0" borderId="0" xfId="0" applyNumberFormat="1" applyFont="1" applyProtection="1">
      <protection locked="0"/>
    </xf>
    <xf numFmtId="166" fontId="52" fillId="0" borderId="0" xfId="0" applyNumberFormat="1" applyFont="1" applyAlignment="1" applyProtection="1">
      <alignment horizontal="center"/>
      <protection locked="0"/>
    </xf>
    <xf numFmtId="0" fontId="41" fillId="0" borderId="4" xfId="6" applyFont="1" applyBorder="1" applyAlignment="1" applyProtection="1">
      <alignment horizontal="left" wrapText="1" shrinkToFit="1"/>
      <protection locked="0"/>
    </xf>
    <xf numFmtId="0" fontId="25" fillId="0" borderId="52" xfId="12" applyFont="1" applyBorder="1" applyAlignment="1">
      <alignment horizontal="center"/>
    </xf>
    <xf numFmtId="0" fontId="13" fillId="0" borderId="52" xfId="12" applyFont="1" applyBorder="1"/>
    <xf numFmtId="9" fontId="13" fillId="0" borderId="52" xfId="9" applyFont="1" applyBorder="1"/>
    <xf numFmtId="0" fontId="13" fillId="0" borderId="52" xfId="12" applyFont="1" applyBorder="1" applyAlignment="1">
      <alignment horizontal="center"/>
    </xf>
    <xf numFmtId="0" fontId="8" fillId="0" borderId="53" xfId="12" applyFont="1" applyBorder="1" applyAlignment="1">
      <alignment horizontal="centerContinuous"/>
    </xf>
    <xf numFmtId="0" fontId="13" fillId="0" borderId="44" xfId="12" applyFont="1" applyBorder="1"/>
    <xf numFmtId="0" fontId="13" fillId="0" borderId="54" xfId="12" applyFont="1" applyBorder="1"/>
    <xf numFmtId="0" fontId="25" fillId="0" borderId="24" xfId="10" applyFont="1" applyBorder="1"/>
    <xf numFmtId="166" fontId="25" fillId="0" borderId="44" xfId="10" applyNumberFormat="1" applyFont="1" applyBorder="1"/>
    <xf numFmtId="166" fontId="25" fillId="0" borderId="18" xfId="10" applyNumberFormat="1" applyFont="1" applyBorder="1"/>
    <xf numFmtId="166" fontId="13" fillId="0" borderId="51" xfId="12" applyNumberFormat="1" applyFont="1" applyBorder="1" applyAlignment="1">
      <alignment horizontal="center"/>
    </xf>
    <xf numFmtId="0" fontId="13" fillId="0" borderId="51" xfId="12" applyFont="1" applyBorder="1" applyAlignment="1">
      <alignment horizontal="center"/>
    </xf>
    <xf numFmtId="0" fontId="25" fillId="0" borderId="45" xfId="12" applyFont="1" applyBorder="1" applyAlignment="1">
      <alignment horizontal="center" vertical="center" wrapText="1"/>
    </xf>
    <xf numFmtId="0" fontId="25" fillId="0" borderId="45" xfId="12" applyFont="1" applyBorder="1" applyAlignment="1">
      <alignment horizontal="center" vertical="center"/>
    </xf>
    <xf numFmtId="166" fontId="13" fillId="0" borderId="45" xfId="9" applyNumberFormat="1" applyFont="1" applyBorder="1" applyAlignment="1">
      <alignment horizontal="center" vertical="center"/>
    </xf>
    <xf numFmtId="166" fontId="13" fillId="0" borderId="45" xfId="11" applyFont="1" applyBorder="1"/>
    <xf numFmtId="166" fontId="13" fillId="0" borderId="45" xfId="11" applyFont="1" applyFill="1" applyBorder="1"/>
    <xf numFmtId="43" fontId="13" fillId="0" borderId="45" xfId="12" applyNumberFormat="1" applyFont="1" applyBorder="1" applyAlignment="1">
      <alignment horizontal="center"/>
    </xf>
    <xf numFmtId="166" fontId="13" fillId="0" borderId="45" xfId="1" applyFont="1" applyBorder="1"/>
    <xf numFmtId="166" fontId="13" fillId="0" borderId="45" xfId="12" applyNumberFormat="1" applyFont="1" applyBorder="1"/>
    <xf numFmtId="166" fontId="13" fillId="0" borderId="45" xfId="9" applyNumberFormat="1" applyFont="1" applyFill="1" applyBorder="1" applyAlignment="1">
      <alignment horizontal="center" vertical="center"/>
    </xf>
    <xf numFmtId="166" fontId="13" fillId="0" borderId="45" xfId="12" applyNumberFormat="1" applyFont="1" applyBorder="1" applyAlignment="1">
      <alignment horizontal="center"/>
    </xf>
    <xf numFmtId="0" fontId="13" fillId="0" borderId="45" xfId="12" applyFont="1" applyBorder="1" applyAlignment="1">
      <alignment horizontal="center"/>
    </xf>
    <xf numFmtId="9" fontId="13" fillId="0" borderId="45" xfId="9" applyFont="1" applyBorder="1" applyAlignment="1">
      <alignment horizontal="center"/>
    </xf>
    <xf numFmtId="0" fontId="26" fillId="0" borderId="45" xfId="12" applyFont="1" applyBorder="1"/>
    <xf numFmtId="10" fontId="13" fillId="0" borderId="45" xfId="9" applyNumberFormat="1" applyFont="1" applyBorder="1" applyAlignment="1">
      <alignment horizontal="center" vertical="center"/>
    </xf>
    <xf numFmtId="166" fontId="25" fillId="0" borderId="45" xfId="11" applyFont="1" applyFill="1" applyBorder="1"/>
    <xf numFmtId="166" fontId="25" fillId="10" borderId="45" xfId="11" applyFont="1" applyFill="1" applyBorder="1"/>
    <xf numFmtId="0" fontId="25" fillId="0" borderId="53" xfId="12" applyFont="1" applyBorder="1" applyAlignment="1">
      <alignment horizontal="centerContinuous"/>
    </xf>
    <xf numFmtId="166" fontId="53" fillId="0" borderId="6" xfId="1" applyFont="1" applyFill="1" applyBorder="1" applyAlignment="1" applyProtection="1">
      <alignment vertical="center" shrinkToFit="1"/>
      <protection locked="0"/>
    </xf>
    <xf numFmtId="166" fontId="4" fillId="0" borderId="10" xfId="1" applyFont="1" applyBorder="1" applyAlignment="1" applyProtection="1">
      <alignment horizontal="left" shrinkToFit="1"/>
      <protection locked="0"/>
    </xf>
    <xf numFmtId="166" fontId="25" fillId="0" borderId="0" xfId="15" applyFont="1"/>
    <xf numFmtId="0" fontId="13" fillId="0" borderId="0" xfId="16" applyFont="1"/>
    <xf numFmtId="166" fontId="25" fillId="0" borderId="0" xfId="15" applyFont="1" applyFill="1"/>
    <xf numFmtId="166" fontId="13" fillId="0" borderId="0" xfId="15" applyFont="1"/>
    <xf numFmtId="166" fontId="13" fillId="0" borderId="0" xfId="15" applyFont="1" applyFill="1"/>
    <xf numFmtId="0" fontId="2" fillId="0" borderId="0" xfId="3" applyFont="1" applyBorder="1" applyAlignment="1" applyProtection="1">
      <protection locked="0"/>
    </xf>
    <xf numFmtId="0" fontId="6" fillId="0" borderId="0" xfId="4" applyFont="1" applyAlignment="1" applyProtection="1">
      <alignment vertical="center"/>
      <protection locked="0"/>
    </xf>
    <xf numFmtId="166" fontId="52" fillId="0" borderId="42" xfId="1" applyFont="1" applyBorder="1" applyAlignment="1" applyProtection="1">
      <alignment shrinkToFit="1"/>
      <protection locked="0"/>
    </xf>
    <xf numFmtId="166" fontId="52" fillId="0" borderId="0" xfId="1" applyFont="1" applyAlignment="1" applyProtection="1">
      <protection locked="0"/>
    </xf>
    <xf numFmtId="0" fontId="58" fillId="0" borderId="4" xfId="10" applyFont="1" applyBorder="1" applyAlignment="1">
      <alignment horizontal="right"/>
    </xf>
    <xf numFmtId="0" fontId="58" fillId="0" borderId="21" xfId="10" applyFont="1" applyBorder="1" applyAlignment="1">
      <alignment horizontal="right"/>
    </xf>
    <xf numFmtId="0" fontId="58" fillId="5" borderId="21" xfId="10" applyFont="1" applyFill="1" applyBorder="1" applyAlignment="1">
      <alignment horizontal="right" wrapText="1"/>
    </xf>
    <xf numFmtId="0" fontId="57" fillId="5" borderId="3" xfId="6" applyFont="1" applyFill="1" applyBorder="1" applyAlignment="1" applyProtection="1">
      <alignment horizontal="center" vertical="center"/>
      <protection locked="0"/>
    </xf>
    <xf numFmtId="4" fontId="11" fillId="0" borderId="4" xfId="7" applyNumberFormat="1" applyFont="1" applyFill="1" applyBorder="1" applyAlignment="1" applyProtection="1">
      <alignment horizontal="center"/>
      <protection hidden="1"/>
    </xf>
    <xf numFmtId="4" fontId="11" fillId="0" borderId="14" xfId="7" applyNumberFormat="1" applyFont="1" applyFill="1" applyBorder="1" applyAlignment="1" applyProtection="1">
      <alignment horizontal="center"/>
      <protection hidden="1"/>
    </xf>
    <xf numFmtId="4" fontId="11" fillId="0" borderId="7" xfId="7" applyNumberFormat="1" applyFont="1" applyFill="1" applyBorder="1" applyAlignment="1" applyProtection="1">
      <alignment horizontal="center"/>
      <protection hidden="1"/>
    </xf>
    <xf numFmtId="4" fontId="11" fillId="0" borderId="15" xfId="7" applyNumberFormat="1" applyFont="1" applyFill="1" applyBorder="1" applyAlignment="1" applyProtection="1">
      <alignment horizontal="center"/>
      <protection hidden="1"/>
    </xf>
    <xf numFmtId="166" fontId="52" fillId="18" borderId="42" xfId="1" applyFont="1" applyFill="1" applyBorder="1" applyAlignment="1" applyProtection="1">
      <alignment shrinkToFit="1"/>
      <protection locked="0"/>
    </xf>
    <xf numFmtId="166" fontId="50" fillId="0" borderId="0" xfId="10" applyNumberFormat="1" applyFont="1"/>
    <xf numFmtId="0" fontId="61" fillId="0" borderId="13" xfId="12" applyFont="1" applyBorder="1" applyAlignment="1">
      <alignment horizontal="left"/>
    </xf>
    <xf numFmtId="9" fontId="61" fillId="0" borderId="13" xfId="9" applyFont="1" applyBorder="1" applyAlignment="1">
      <alignment horizontal="center"/>
    </xf>
    <xf numFmtId="0" fontId="61" fillId="0" borderId="13" xfId="12" applyFont="1" applyBorder="1"/>
    <xf numFmtId="9" fontId="61" fillId="0" borderId="13" xfId="9" applyFont="1" applyBorder="1" applyAlignment="1">
      <alignment horizontal="center" vertical="center"/>
    </xf>
    <xf numFmtId="166" fontId="13" fillId="0" borderId="0" xfId="11" applyFont="1" applyAlignment="1">
      <alignment wrapText="1"/>
    </xf>
    <xf numFmtId="0" fontId="34" fillId="0" borderId="13" xfId="12" applyFont="1" applyBorder="1"/>
    <xf numFmtId="9" fontId="61" fillId="0" borderId="13" xfId="9" applyFont="1" applyFill="1" applyBorder="1" applyAlignment="1">
      <alignment horizontal="center"/>
    </xf>
    <xf numFmtId="166" fontId="60" fillId="0" borderId="13" xfId="9" applyNumberFormat="1" applyFont="1" applyFill="1" applyBorder="1" applyAlignment="1">
      <alignment horizontal="center" vertical="center"/>
    </xf>
    <xf numFmtId="166" fontId="60" fillId="0" borderId="13" xfId="11" applyFont="1" applyFill="1" applyBorder="1"/>
    <xf numFmtId="166" fontId="60" fillId="0" borderId="13" xfId="9" applyNumberFormat="1" applyFont="1" applyFill="1" applyBorder="1"/>
    <xf numFmtId="166" fontId="60" fillId="0" borderId="39" xfId="9" applyNumberFormat="1" applyFont="1" applyFill="1" applyBorder="1"/>
    <xf numFmtId="166" fontId="60" fillId="0" borderId="13" xfId="1" applyFont="1" applyFill="1" applyBorder="1"/>
    <xf numFmtId="0" fontId="60" fillId="0" borderId="52" xfId="12" applyFont="1" applyBorder="1" applyAlignment="1">
      <alignment horizontal="center"/>
    </xf>
    <xf numFmtId="9" fontId="60" fillId="0" borderId="52" xfId="9" applyFont="1" applyBorder="1"/>
    <xf numFmtId="166" fontId="8" fillId="0" borderId="0" xfId="11" applyFont="1" applyBorder="1"/>
    <xf numFmtId="166" fontId="8" fillId="0" borderId="0" xfId="11" applyFont="1" applyFill="1" applyBorder="1"/>
    <xf numFmtId="0" fontId="25" fillId="19" borderId="45" xfId="12" applyFont="1" applyFill="1" applyBorder="1" applyAlignment="1">
      <alignment horizontal="center" vertical="center"/>
    </xf>
    <xf numFmtId="166" fontId="13" fillId="19" borderId="45" xfId="9" applyNumberFormat="1" applyFont="1" applyFill="1" applyBorder="1"/>
    <xf numFmtId="166" fontId="25" fillId="0" borderId="45" xfId="11" applyFont="1" applyBorder="1" applyAlignment="1">
      <alignment horizontal="center" vertical="center"/>
    </xf>
    <xf numFmtId="166" fontId="25" fillId="0" borderId="45" xfId="11" applyFont="1" applyFill="1" applyBorder="1" applyAlignment="1">
      <alignment horizontal="center" vertical="center"/>
    </xf>
    <xf numFmtId="0" fontId="25" fillId="0" borderId="51" xfId="12" applyFont="1" applyBorder="1" applyAlignment="1">
      <alignment horizontal="center" vertical="center"/>
    </xf>
    <xf numFmtId="0" fontId="25" fillId="0" borderId="52" xfId="12" applyFont="1" applyBorder="1" applyAlignment="1">
      <alignment horizontal="center" vertical="center"/>
    </xf>
    <xf numFmtId="0" fontId="13" fillId="5" borderId="5" xfId="10" applyFont="1" applyFill="1" applyBorder="1" applyAlignment="1">
      <alignment horizontal="center" vertical="top" wrapText="1"/>
    </xf>
    <xf numFmtId="164" fontId="13" fillId="5" borderId="5" xfId="10" applyNumberFormat="1" applyFont="1" applyFill="1" applyBorder="1" applyAlignment="1">
      <alignment horizontal="center" vertical="top" wrapText="1"/>
    </xf>
    <xf numFmtId="164" fontId="13" fillId="5" borderId="4" xfId="10" applyNumberFormat="1" applyFont="1" applyFill="1" applyBorder="1" applyAlignment="1">
      <alignment horizontal="center" vertical="top"/>
    </xf>
    <xf numFmtId="164" fontId="13" fillId="5" borderId="21" xfId="10" applyNumberFormat="1" applyFont="1" applyFill="1" applyBorder="1" applyAlignment="1">
      <alignment horizontal="center" vertical="top"/>
    </xf>
    <xf numFmtId="0" fontId="34" fillId="5" borderId="21" xfId="10" applyFont="1" applyFill="1" applyBorder="1" applyAlignment="1">
      <alignment horizontal="center" vertical="top"/>
    </xf>
    <xf numFmtId="17" fontId="53" fillId="0" borderId="7" xfId="1" quotePrefix="1" applyNumberFormat="1" applyFont="1" applyBorder="1" applyAlignment="1" applyProtection="1">
      <alignment horizontal="center" vertical="center" shrinkToFit="1"/>
      <protection locked="0"/>
    </xf>
    <xf numFmtId="4" fontId="10" fillId="11" borderId="10" xfId="7" applyNumberFormat="1" applyFont="1" applyFill="1" applyBorder="1" applyAlignment="1" applyProtection="1">
      <alignment horizontal="center"/>
      <protection hidden="1"/>
    </xf>
    <xf numFmtId="4" fontId="10" fillId="11" borderId="4" xfId="7" applyNumberFormat="1" applyFont="1" applyFill="1" applyBorder="1" applyAlignment="1" applyProtection="1">
      <alignment horizontal="center"/>
      <protection hidden="1"/>
    </xf>
    <xf numFmtId="0" fontId="4" fillId="0" borderId="6" xfId="0" applyFont="1" applyBorder="1" applyAlignment="1" applyProtection="1">
      <alignment horizontal="center"/>
      <protection locked="0"/>
    </xf>
    <xf numFmtId="4" fontId="10" fillId="11" borderId="6" xfId="7" applyNumberFormat="1" applyFont="1" applyFill="1" applyBorder="1" applyAlignment="1" applyProtection="1">
      <alignment horizontal="center"/>
      <protection hidden="1"/>
    </xf>
    <xf numFmtId="0" fontId="4" fillId="0" borderId="48" xfId="0" applyFont="1" applyBorder="1" applyAlignment="1" applyProtection="1">
      <alignment horizontal="center"/>
      <protection locked="0"/>
    </xf>
    <xf numFmtId="0" fontId="4" fillId="0" borderId="14" xfId="0" applyFont="1" applyBorder="1" applyAlignment="1" applyProtection="1">
      <alignment horizontal="center"/>
      <protection locked="0"/>
    </xf>
    <xf numFmtId="4" fontId="10" fillId="11" borderId="14" xfId="7" applyNumberFormat="1" applyFont="1" applyFill="1" applyBorder="1" applyAlignment="1" applyProtection="1">
      <alignment horizontal="center"/>
      <protection hidden="1"/>
    </xf>
    <xf numFmtId="0" fontId="4" fillId="0" borderId="49" xfId="0" applyFont="1" applyBorder="1" applyAlignment="1" applyProtection="1">
      <alignment horizontal="center"/>
      <protection locked="0"/>
    </xf>
    <xf numFmtId="0" fontId="4" fillId="0" borderId="4" xfId="0" applyFont="1" applyBorder="1" applyAlignment="1" applyProtection="1">
      <alignment horizontal="center"/>
      <protection locked="0"/>
    </xf>
    <xf numFmtId="4" fontId="10" fillId="0" borderId="4" xfId="7" applyNumberFormat="1" applyFont="1" applyFill="1" applyBorder="1" applyAlignment="1" applyProtection="1">
      <alignment horizontal="center"/>
      <protection hidden="1"/>
    </xf>
    <xf numFmtId="0" fontId="34" fillId="0" borderId="52" xfId="10" applyFont="1" applyBorder="1" applyAlignment="1">
      <alignment horizontal="left"/>
    </xf>
    <xf numFmtId="166" fontId="8" fillId="0" borderId="0" xfId="11" applyFont="1" applyAlignment="1"/>
    <xf numFmtId="0" fontId="13" fillId="0" borderId="0" xfId="12" applyFont="1" applyAlignment="1">
      <alignment horizontal="center"/>
    </xf>
    <xf numFmtId="9" fontId="13" fillId="0" borderId="0" xfId="9" applyFont="1" applyBorder="1" applyAlignment="1">
      <alignment horizontal="center"/>
    </xf>
    <xf numFmtId="0" fontId="26" fillId="0" borderId="0" xfId="12" applyFont="1"/>
    <xf numFmtId="10" fontId="13" fillId="0" borderId="0" xfId="9" applyNumberFormat="1" applyFont="1" applyBorder="1" applyAlignment="1">
      <alignment horizontal="center" vertical="center"/>
    </xf>
    <xf numFmtId="166" fontId="10" fillId="0" borderId="6" xfId="1" applyFont="1" applyBorder="1" applyAlignment="1" applyProtection="1">
      <alignment shrinkToFit="1"/>
      <protection locked="0"/>
    </xf>
    <xf numFmtId="0" fontId="52" fillId="0" borderId="7" xfId="0" applyFont="1" applyBorder="1" applyAlignment="1" applyProtection="1">
      <alignment horizontal="center"/>
      <protection locked="0"/>
    </xf>
    <xf numFmtId="4" fontId="53" fillId="0" borderId="7" xfId="7" applyNumberFormat="1" applyFont="1" applyFill="1" applyBorder="1" applyAlignment="1" applyProtection="1">
      <alignment horizontal="center"/>
      <protection hidden="1"/>
    </xf>
    <xf numFmtId="4" fontId="53" fillId="0" borderId="10" xfId="7" applyNumberFormat="1" applyFont="1" applyFill="1" applyBorder="1" applyAlignment="1" applyProtection="1">
      <alignment horizontal="center"/>
      <protection hidden="1"/>
    </xf>
    <xf numFmtId="166" fontId="34" fillId="0" borderId="13" xfId="11" applyFont="1" applyBorder="1" applyAlignment="1"/>
    <xf numFmtId="166" fontId="34" fillId="0" borderId="52" xfId="15" applyFont="1" applyFill="1" applyBorder="1" applyAlignment="1"/>
    <xf numFmtId="166" fontId="13" fillId="0" borderId="0" xfId="11" applyFont="1" applyAlignment="1"/>
    <xf numFmtId="166" fontId="13" fillId="0" borderId="0" xfId="11" applyFont="1" applyFill="1" applyAlignment="1"/>
    <xf numFmtId="0" fontId="50" fillId="0" borderId="0" xfId="12" applyFont="1"/>
    <xf numFmtId="166" fontId="25" fillId="11" borderId="0" xfId="11" applyFont="1" applyFill="1" applyBorder="1"/>
    <xf numFmtId="0" fontId="4" fillId="0" borderId="11" xfId="6" quotePrefix="1" applyFont="1" applyBorder="1" applyAlignment="1" applyProtection="1">
      <alignment horizontal="center"/>
      <protection locked="0"/>
    </xf>
    <xf numFmtId="4" fontId="11" fillId="0" borderId="7" xfId="1" applyNumberFormat="1" applyFont="1" applyBorder="1" applyAlignment="1" applyProtection="1">
      <protection locked="0"/>
    </xf>
    <xf numFmtId="4" fontId="10" fillId="3" borderId="6" xfId="7" applyNumberFormat="1" applyFont="1" applyBorder="1" applyAlignment="1" applyProtection="1">
      <protection hidden="1"/>
    </xf>
    <xf numFmtId="4" fontId="11" fillId="0" borderId="14" xfId="1" applyNumberFormat="1" applyFont="1" applyBorder="1" applyAlignment="1" applyProtection="1">
      <protection locked="0"/>
    </xf>
    <xf numFmtId="4" fontId="11" fillId="0" borderId="4" xfId="1" applyNumberFormat="1" applyFont="1" applyBorder="1" applyAlignment="1" applyProtection="1">
      <protection locked="0"/>
    </xf>
    <xf numFmtId="4" fontId="10" fillId="3" borderId="10" xfId="7" applyNumberFormat="1" applyFont="1" applyBorder="1" applyAlignment="1" applyProtection="1">
      <protection hidden="1"/>
    </xf>
    <xf numFmtId="4" fontId="10" fillId="3" borderId="4" xfId="7" applyNumberFormat="1" applyFont="1" applyBorder="1" applyAlignment="1" applyProtection="1">
      <protection hidden="1"/>
    </xf>
    <xf numFmtId="0" fontId="10" fillId="0" borderId="31" xfId="6" applyFont="1" applyBorder="1" applyAlignment="1" applyProtection="1">
      <alignment horizontal="center"/>
      <protection locked="0"/>
    </xf>
    <xf numFmtId="0" fontId="10" fillId="0" borderId="11" xfId="6" applyFont="1" applyBorder="1" applyAlignment="1" applyProtection="1">
      <alignment horizontal="center"/>
      <protection locked="0"/>
    </xf>
    <xf numFmtId="0" fontId="10" fillId="0" borderId="7" xfId="6" applyFont="1" applyBorder="1" applyAlignment="1" applyProtection="1">
      <alignment wrapText="1" shrinkToFit="1"/>
      <protection locked="0"/>
    </xf>
    <xf numFmtId="166" fontId="10" fillId="11" borderId="7" xfId="1" applyFont="1" applyFill="1" applyBorder="1" applyAlignment="1" applyProtection="1">
      <alignment horizontal="center" shrinkToFit="1"/>
      <protection locked="0"/>
    </xf>
    <xf numFmtId="166" fontId="22" fillId="0" borderId="10" xfId="1" applyFont="1" applyBorder="1" applyAlignment="1" applyProtection="1">
      <alignment shrinkToFit="1"/>
      <protection locked="0"/>
    </xf>
    <xf numFmtId="14" fontId="4" fillId="0" borderId="0" xfId="0" applyNumberFormat="1" applyFont="1" applyProtection="1">
      <protection locked="0"/>
    </xf>
    <xf numFmtId="0" fontId="10" fillId="0" borderId="32" xfId="6" applyFont="1" applyBorder="1" applyAlignment="1" applyProtection="1">
      <alignment horizontal="center"/>
      <protection locked="0"/>
    </xf>
    <xf numFmtId="0" fontId="10" fillId="0" borderId="16" xfId="6" applyFont="1" applyBorder="1" applyAlignment="1" applyProtection="1">
      <alignment horizontal="center"/>
      <protection locked="0"/>
    </xf>
    <xf numFmtId="0" fontId="46" fillId="5" borderId="33" xfId="6" applyFont="1" applyFill="1" applyBorder="1" applyAlignment="1" applyProtection="1">
      <alignment horizontal="center"/>
      <protection locked="0"/>
    </xf>
    <xf numFmtId="0" fontId="10" fillId="0" borderId="10" xfId="6" applyFont="1" applyBorder="1" applyAlignment="1" applyProtection="1">
      <alignment shrinkToFit="1"/>
      <protection locked="0"/>
    </xf>
    <xf numFmtId="0" fontId="41" fillId="0" borderId="4" xfId="6" applyFont="1" applyBorder="1" applyAlignment="1" applyProtection="1">
      <alignment horizontal="left" shrinkToFit="1"/>
      <protection locked="0"/>
    </xf>
    <xf numFmtId="166" fontId="10" fillId="0" borderId="4" xfId="1" applyFont="1" applyBorder="1" applyAlignment="1" applyProtection="1">
      <alignment horizontal="left" shrinkToFit="1"/>
      <protection locked="0"/>
    </xf>
    <xf numFmtId="0" fontId="11" fillId="0" borderId="32" xfId="6" applyFont="1" applyBorder="1" applyAlignment="1" applyProtection="1">
      <alignment horizontal="center"/>
      <protection locked="0"/>
    </xf>
    <xf numFmtId="0" fontId="11" fillId="0" borderId="16" xfId="6" applyFont="1" applyBorder="1" applyAlignment="1" applyProtection="1">
      <alignment horizontal="center"/>
      <protection locked="0"/>
    </xf>
    <xf numFmtId="0" fontId="10" fillId="0" borderId="7" xfId="6" applyFont="1" applyBorder="1" applyAlignment="1" applyProtection="1">
      <alignment horizontal="center" shrinkToFit="1"/>
      <protection locked="0"/>
    </xf>
    <xf numFmtId="0" fontId="10" fillId="0" borderId="7" xfId="1" applyNumberFormat="1" applyFont="1" applyBorder="1" applyAlignment="1" applyProtection="1">
      <alignment horizontal="center" shrinkToFit="1"/>
      <protection locked="0"/>
    </xf>
    <xf numFmtId="0" fontId="15" fillId="0" borderId="0" xfId="0" applyFont="1" applyProtection="1">
      <protection locked="0"/>
    </xf>
    <xf numFmtId="0" fontId="11" fillId="0" borderId="0" xfId="6" applyFont="1" applyBorder="1" applyAlignment="1" applyProtection="1">
      <protection locked="0"/>
    </xf>
    <xf numFmtId="0" fontId="16" fillId="5" borderId="33" xfId="6" applyFont="1" applyFill="1" applyBorder="1" applyAlignment="1" applyProtection="1">
      <alignment horizontal="center"/>
      <protection locked="0"/>
    </xf>
    <xf numFmtId="0" fontId="16" fillId="5" borderId="3" xfId="6" applyFont="1" applyFill="1" applyBorder="1" applyAlignment="1" applyProtection="1">
      <alignment horizontal="center"/>
      <protection locked="0"/>
    </xf>
    <xf numFmtId="0" fontId="16" fillId="5" borderId="30" xfId="6" applyFont="1" applyFill="1" applyBorder="1" applyAlignment="1" applyProtection="1">
      <alignment horizontal="center"/>
      <protection locked="0"/>
    </xf>
    <xf numFmtId="0" fontId="10" fillId="0" borderId="4" xfId="6" applyFont="1" applyBorder="1" applyAlignment="1" applyProtection="1">
      <alignment horizontal="left" shrinkToFit="1"/>
      <protection locked="0"/>
    </xf>
    <xf numFmtId="0" fontId="14" fillId="0" borderId="0" xfId="0" applyFont="1" applyProtection="1">
      <protection locked="0"/>
    </xf>
    <xf numFmtId="0" fontId="11" fillId="0" borderId="31" xfId="6" applyFont="1" applyBorder="1" applyAlignment="1" applyProtection="1">
      <alignment horizontal="center"/>
      <protection locked="0"/>
    </xf>
    <xf numFmtId="0" fontId="11" fillId="0" borderId="11" xfId="6" applyFont="1" applyBorder="1" applyAlignment="1" applyProtection="1">
      <alignment horizontal="center"/>
      <protection locked="0"/>
    </xf>
    <xf numFmtId="0" fontId="34" fillId="0" borderId="5" xfId="10" applyFont="1" applyBorder="1" applyAlignment="1">
      <alignment horizontal="left"/>
    </xf>
    <xf numFmtId="0" fontId="34" fillId="5" borderId="13" xfId="10" applyFont="1" applyFill="1" applyBorder="1" applyAlignment="1">
      <alignment horizontal="left"/>
    </xf>
    <xf numFmtId="0" fontId="34" fillId="0" borderId="39" xfId="12" applyFont="1" applyBorder="1"/>
    <xf numFmtId="0" fontId="34" fillId="0" borderId="45" xfId="12" applyFont="1" applyBorder="1"/>
    <xf numFmtId="0" fontId="34" fillId="0" borderId="52" xfId="12" applyFont="1" applyBorder="1"/>
    <xf numFmtId="0" fontId="13" fillId="0" borderId="5" xfId="10" applyFont="1" applyBorder="1" applyAlignment="1">
      <alignment horizontal="left"/>
    </xf>
    <xf numFmtId="0" fontId="13" fillId="5" borderId="13" xfId="10" applyFont="1" applyFill="1" applyBorder="1" applyAlignment="1">
      <alignment horizontal="left"/>
    </xf>
    <xf numFmtId="166" fontId="52" fillId="0" borderId="4" xfId="1" applyFont="1" applyBorder="1" applyAlignment="1" applyProtection="1">
      <alignment shrinkToFit="1"/>
      <protection locked="0"/>
    </xf>
    <xf numFmtId="166" fontId="13" fillId="0" borderId="13" xfId="9" applyNumberFormat="1" applyFont="1" applyBorder="1" applyAlignment="1">
      <alignment horizontal="center"/>
    </xf>
    <xf numFmtId="17" fontId="10" fillId="0" borderId="6" xfId="1" applyNumberFormat="1" applyFont="1" applyBorder="1" applyAlignment="1" applyProtection="1">
      <alignment horizontal="center" shrinkToFit="1"/>
      <protection locked="0"/>
    </xf>
    <xf numFmtId="4" fontId="10" fillId="0" borderId="6" xfId="7" applyNumberFormat="1" applyFont="1" applyFill="1" applyBorder="1" applyAlignment="1" applyProtection="1">
      <alignment horizontal="center"/>
      <protection hidden="1"/>
    </xf>
    <xf numFmtId="0" fontId="13" fillId="5" borderId="4" xfId="10" applyFont="1" applyFill="1" applyBorder="1" applyAlignment="1">
      <alignment horizontal="center" vertical="top" wrapText="1"/>
    </xf>
    <xf numFmtId="4" fontId="4" fillId="11" borderId="6" xfId="7" applyNumberFormat="1" applyFont="1" applyFill="1" applyBorder="1" applyAlignment="1" applyProtection="1">
      <alignment horizontal="center"/>
      <protection hidden="1"/>
    </xf>
    <xf numFmtId="4" fontId="4" fillId="11" borderId="55" xfId="7" applyNumberFormat="1" applyFont="1" applyFill="1" applyBorder="1" applyAlignment="1" applyProtection="1">
      <alignment horizontal="center"/>
      <protection hidden="1"/>
    </xf>
    <xf numFmtId="166" fontId="11" fillId="0" borderId="13" xfId="11" applyFont="1" applyFill="1" applyBorder="1"/>
    <xf numFmtId="166" fontId="53" fillId="10" borderId="7" xfId="1" applyFont="1" applyFill="1" applyBorder="1" applyAlignment="1" applyProtection="1">
      <alignment horizontal="center" vertical="center" shrinkToFit="1"/>
      <protection locked="0"/>
    </xf>
    <xf numFmtId="4" fontId="53" fillId="10" borderId="7" xfId="1" applyNumberFormat="1" applyFont="1" applyFill="1" applyBorder="1" applyAlignment="1" applyProtection="1">
      <alignment vertical="center"/>
      <protection locked="0"/>
    </xf>
    <xf numFmtId="4" fontId="53" fillId="10" borderId="6" xfId="1" applyNumberFormat="1" applyFont="1" applyFill="1" applyBorder="1" applyAlignment="1" applyProtection="1">
      <alignment vertical="center"/>
      <protection locked="0"/>
    </xf>
    <xf numFmtId="166" fontId="53" fillId="10" borderId="7" xfId="1" applyFont="1" applyFill="1" applyBorder="1" applyAlignment="1" applyProtection="1">
      <alignment vertical="center" shrinkToFit="1"/>
      <protection locked="0"/>
    </xf>
    <xf numFmtId="0" fontId="56" fillId="0" borderId="0" xfId="10" applyFont="1" applyAlignment="1">
      <alignment horizontal="left"/>
    </xf>
    <xf numFmtId="0" fontId="40" fillId="0" borderId="0" xfId="10" applyFont="1" applyAlignment="1">
      <alignment horizontal="left"/>
    </xf>
    <xf numFmtId="0" fontId="6" fillId="0" borderId="0" xfId="10" applyFont="1" applyAlignment="1">
      <alignment horizontal="left"/>
    </xf>
    <xf numFmtId="0" fontId="29" fillId="0" borderId="0" xfId="10" applyFont="1" applyAlignment="1">
      <alignment horizontal="left"/>
    </xf>
    <xf numFmtId="0" fontId="25" fillId="0" borderId="40" xfId="10" applyFont="1" applyBorder="1" applyAlignment="1">
      <alignment horizontal="center" vertical="top" wrapText="1"/>
    </xf>
    <xf numFmtId="0" fontId="25" fillId="0" borderId="4" xfId="10" applyFont="1" applyBorder="1" applyAlignment="1">
      <alignment horizontal="center" vertical="top" wrapText="1"/>
    </xf>
    <xf numFmtId="0" fontId="25" fillId="0" borderId="21" xfId="10" applyFont="1" applyBorder="1" applyAlignment="1">
      <alignment horizontal="center" vertical="top" wrapText="1"/>
    </xf>
    <xf numFmtId="0" fontId="25" fillId="5" borderId="5" xfId="10" applyFont="1" applyFill="1" applyBorder="1" applyAlignment="1">
      <alignment horizontal="center" vertical="top"/>
    </xf>
    <xf numFmtId="0" fontId="25" fillId="5" borderId="4" xfId="10" applyFont="1" applyFill="1" applyBorder="1" applyAlignment="1">
      <alignment horizontal="center" vertical="top"/>
    </xf>
    <xf numFmtId="0" fontId="25" fillId="5" borderId="13" xfId="10" applyFont="1" applyFill="1" applyBorder="1" applyAlignment="1">
      <alignment horizontal="center" vertical="top" wrapText="1"/>
    </xf>
    <xf numFmtId="0" fontId="25" fillId="5" borderId="39" xfId="10" applyFont="1" applyFill="1" applyBorder="1" applyAlignment="1">
      <alignment horizontal="center" vertical="top" wrapText="1"/>
    </xf>
    <xf numFmtId="0" fontId="13" fillId="5" borderId="5" xfId="10" applyFont="1" applyFill="1" applyBorder="1" applyAlignment="1">
      <alignment horizontal="center" vertical="top" wrapText="1"/>
    </xf>
    <xf numFmtId="0" fontId="13" fillId="5" borderId="4" xfId="10" applyFont="1" applyFill="1" applyBorder="1" applyAlignment="1">
      <alignment horizontal="center" vertical="top"/>
    </xf>
    <xf numFmtId="0" fontId="13" fillId="5" borderId="21" xfId="10" applyFont="1" applyFill="1" applyBorder="1" applyAlignment="1">
      <alignment horizontal="center" vertical="top"/>
    </xf>
    <xf numFmtId="164" fontId="13" fillId="5" borderId="5" xfId="10" applyNumberFormat="1" applyFont="1" applyFill="1" applyBorder="1" applyAlignment="1">
      <alignment horizontal="center" vertical="top" wrapText="1"/>
    </xf>
    <xf numFmtId="164" fontId="13" fillId="5" borderId="4" xfId="10" applyNumberFormat="1" applyFont="1" applyFill="1" applyBorder="1" applyAlignment="1">
      <alignment horizontal="center" vertical="top"/>
    </xf>
    <xf numFmtId="164" fontId="13" fillId="5" borderId="21" xfId="10" applyNumberFormat="1" applyFont="1" applyFill="1" applyBorder="1" applyAlignment="1">
      <alignment horizontal="center" vertical="top"/>
    </xf>
    <xf numFmtId="0" fontId="62" fillId="0" borderId="0" xfId="0" applyFont="1" applyProtection="1">
      <protection locked="0"/>
    </xf>
    <xf numFmtId="0" fontId="53" fillId="10" borderId="16" xfId="6" applyFont="1" applyFill="1" applyBorder="1" applyAlignment="1" applyProtection="1">
      <alignment horizontal="center" vertical="center"/>
      <protection locked="0"/>
    </xf>
    <xf numFmtId="166" fontId="7" fillId="0" borderId="0" xfId="1" applyFont="1" applyAlignment="1" applyProtection="1">
      <alignment horizontal="center" vertical="center"/>
      <protection locked="0"/>
    </xf>
    <xf numFmtId="166" fontId="7" fillId="0" borderId="0" xfId="1" applyFont="1" applyAlignment="1" applyProtection="1">
      <alignment horizontal="left" vertical="center"/>
      <protection locked="0"/>
    </xf>
  </cellXfs>
  <cellStyles count="17">
    <cellStyle name="40% - Accent3" xfId="7" builtinId="39"/>
    <cellStyle name="40% - Accent5" xfId="8" builtinId="47"/>
    <cellStyle name="Comma" xfId="1" builtinId="3"/>
    <cellStyle name="Comma 2" xfId="11" xr:uid="{35822B5A-C7C2-44B2-A681-0B5492F88E31}"/>
    <cellStyle name="Comma 2 2" xfId="15" xr:uid="{E1FDD9DA-316A-4781-97AD-6CD803617C21}"/>
    <cellStyle name="Currency" xfId="2" builtinId="4"/>
    <cellStyle name="Good" xfId="5" builtinId="26"/>
    <cellStyle name="Heading 1" xfId="3" builtinId="16"/>
    <cellStyle name="Heading 4" xfId="4" builtinId="19"/>
    <cellStyle name="Heading 4 2" xfId="13" xr:uid="{AFCB3CEA-02F0-45E4-A1D9-8950E9487163}"/>
    <cellStyle name="Normal" xfId="0" builtinId="0"/>
    <cellStyle name="Normal 2" xfId="12" xr:uid="{F7E5A196-D5F9-4AF9-B8F2-156FA5986BEF}"/>
    <cellStyle name="Normal 2 2" xfId="16" xr:uid="{636ED045-897B-4128-BF2C-62514CCA5E2F}"/>
    <cellStyle name="Normal 3" xfId="14" xr:uid="{E4CF7147-C766-48BC-A78D-52B30DADD301}"/>
    <cellStyle name="Percent" xfId="9" builtinId="5"/>
    <cellStyle name="Title 2" xfId="10" xr:uid="{1F8A6357-1365-4D86-8018-08A14816939D}"/>
    <cellStyle name="Total" xfId="6" builtinId="25"/>
  </cellStyles>
  <dxfs count="92">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fill>
        <patternFill patternType="solid">
          <fgColor indexed="64"/>
          <bgColor rgb="FFFFFF00"/>
        </patternFill>
      </fill>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medium">
          <color indexed="64"/>
        </left>
        <right style="thin">
          <color indexed="64"/>
        </right>
        <top/>
        <bottom style="medium">
          <color indexed="64"/>
        </bottom>
      </border>
      <protection locked="0" hidden="0"/>
    </dxf>
    <dxf>
      <alignment vertical="bottom" textRotation="0" indent="0" justifyLastLine="0" readingOrder="0"/>
    </dxf>
    <dxf>
      <alignment horizontal="center" vertical="bottom" textRotation="0" indent="0" justifyLastLine="0" shrinkToFit="0" readingOrder="0"/>
      <border diagonalUp="0" diagonalDown="0" outline="0">
        <left style="thin">
          <color indexed="64"/>
        </left>
        <right style="thin">
          <color indexed="64"/>
        </right>
      </border>
    </dxf>
    <dxf>
      <alignment vertical="bottom" textRotation="0" indent="0" justifyLastLine="0" readingOrder="0"/>
    </dxf>
    <dxf>
      <alignment vertical="bottom" textRotation="0" indent="0" justifyLastLine="0" readingOrder="0"/>
    </dxf>
    <dxf>
      <alignment vertical="bottom" textRotation="0" indent="0" justifyLastLine="0" readingOrder="0"/>
    </dxf>
    <dxf>
      <alignment vertical="bottom" textRotation="0" indent="0" justifyLastLine="0" readingOrder="0"/>
    </dxf>
    <dxf>
      <alignment vertical="bottom" textRotation="0" indent="0" justifyLastLine="0" readingOrder="0"/>
    </dxf>
    <dxf>
      <font>
        <b val="0"/>
        <i val="0"/>
        <strike val="0"/>
        <condense val="0"/>
        <extend val="0"/>
        <outline val="0"/>
        <shadow val="0"/>
        <u val="none"/>
        <vertAlign val="baseline"/>
        <sz val="11"/>
        <color indexed="8"/>
        <name val="Arial"/>
        <family val="2"/>
        <scheme val="none"/>
      </font>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1"/>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numFmt numFmtId="35" formatCode="_-* #,##0.00_-;\-* #,##0.00_-;_-* &quot;-&quot;??_-;_-@_-"/>
      <alignment vertical="bottom" textRotation="0" indent="0" justifyLastLine="0" readingOrder="0"/>
    </dxf>
    <dxf>
      <alignment vertical="bottom" textRotation="0" indent="0" justifyLastLine="0" readingOrder="0"/>
    </dxf>
    <dxf>
      <alignment horizontal="center" vertical="bottom" textRotation="0" indent="0" justifyLastLine="0" readingOrder="0"/>
    </dxf>
    <dxf>
      <alignment vertical="bottom" textRotation="0" indent="0" justifyLastLine="0" readingOrder="0"/>
    </dxf>
    <dxf>
      <font>
        <b val="0"/>
        <i val="0"/>
        <strike val="0"/>
        <condense val="0"/>
        <extend val="0"/>
        <outline val="0"/>
        <shadow val="0"/>
        <u val="none"/>
        <vertAlign val="baseline"/>
        <sz val="12"/>
        <color indexed="8"/>
        <name val="Arial"/>
        <family val="2"/>
        <scheme val="none"/>
      </font>
      <numFmt numFmtId="0" formatCode="General"/>
      <alignment horizontal="center" vertical="bottom" textRotation="0" wrapText="0" indent="0" justifyLastLine="0" shrinkToFit="1" readingOrder="0"/>
      <border diagonalUp="0" diagonalDown="0">
        <left style="thin">
          <color indexed="64"/>
        </left>
        <right style="thin">
          <color indexed="64"/>
        </right>
        <top/>
        <bottom/>
        <vertical/>
        <horizontal/>
      </border>
      <protection locked="0" hidden="0"/>
    </dxf>
    <dxf>
      <font>
        <b val="0"/>
        <i val="0"/>
        <strike val="0"/>
        <condense val="0"/>
        <extend val="0"/>
        <outline val="0"/>
        <shadow val="0"/>
        <u val="none"/>
        <vertAlign val="baseline"/>
        <sz val="12"/>
        <color indexed="8"/>
        <name val="Arial"/>
        <family val="2"/>
        <scheme val="none"/>
      </font>
      <numFmt numFmtId="0" formatCode="General"/>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2"/>
        <color indexed="8"/>
        <name val="Arial"/>
        <family val="2"/>
        <scheme val="none"/>
      </font>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2"/>
        <color indexed="8"/>
        <name val="Arial"/>
        <family val="2"/>
        <scheme val="none"/>
      </font>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alignment horizontal="center" vertical="bottom" textRotation="0" indent="0" justifyLastLine="0" readingOrder="0"/>
    </dxf>
    <dxf>
      <alignment vertical="bottom" textRotation="0" indent="0" justifyLastLine="0" readingOrder="0"/>
    </dxf>
    <dxf>
      <font>
        <b val="0"/>
        <i val="0"/>
        <strike val="0"/>
        <condense val="0"/>
        <extend val="0"/>
        <outline val="0"/>
        <shadow val="0"/>
        <u val="none"/>
        <vertAlign val="baseline"/>
        <sz val="11"/>
        <color indexed="9"/>
        <name val="Arial"/>
        <family val="2"/>
        <scheme val="none"/>
      </font>
      <fill>
        <patternFill patternType="solid">
          <fgColor indexed="64"/>
          <bgColor indexed="9"/>
        </patternFill>
      </fill>
      <alignment horizontal="center" vertical="bottom" textRotation="0" wrapText="0" indent="0" justifyLastLine="0" shrinkToFit="0" readingOrder="0"/>
      <border diagonalUp="0" diagonalDown="0" outline="0">
        <left/>
        <right style="thin">
          <color indexed="64"/>
        </right>
        <top/>
        <bottom/>
      </border>
      <protection locked="0" hidden="0"/>
    </dxf>
    <dxf>
      <alignment vertical="bottom" textRotation="0" indent="0" justifyLastLine="0" readingOrder="0"/>
      <border diagonalUp="0" diagonalDown="0" outline="0">
        <left style="medium">
          <color indexed="64"/>
        </left>
      </border>
    </dxf>
    <dxf>
      <font>
        <b/>
        <strike val="0"/>
        <outline val="0"/>
        <shadow val="0"/>
        <u val="none"/>
        <vertAlign val="baseline"/>
        <sz val="12"/>
        <color auto="1"/>
        <name val="Arial"/>
        <family val="2"/>
        <scheme val="none"/>
      </font>
      <alignment vertical="bottom" textRotation="0" wrapText="0" indent="0" justifyLastLine="0" shrinkToFit="0" readingOrder="0"/>
      <border diagonalUp="0" diagonalDown="0" outline="0">
        <left style="thin">
          <color rgb="FF000000"/>
        </left>
        <right style="thin">
          <color rgb="FF000000"/>
        </right>
        <top/>
        <bottom/>
      </border>
    </dxf>
    <dxf>
      <border diagonalUp="0" diagonalDown="0">
        <left style="medium">
          <color rgb="FF000000"/>
        </left>
        <right style="medium">
          <color rgb="FF000000"/>
        </right>
        <top style="medium">
          <color rgb="FF000000"/>
        </top>
        <bottom style="medium">
          <color rgb="FF000000"/>
        </bottom>
      </border>
    </dxf>
    <dxf>
      <font>
        <strike val="0"/>
        <outline val="0"/>
        <shadow val="0"/>
        <u val="none"/>
        <vertAlign val="baseline"/>
        <name val="Arial"/>
        <scheme val="none"/>
      </font>
      <alignment vertical="bottom" textRotation="0" indent="0" justifyLastLine="0" readingOrder="0"/>
      <border diagonalUp="0" diagonalDown="0" outline="0"/>
      <protection locked="0" hidden="0"/>
    </dxf>
    <dxf>
      <font>
        <strike val="0"/>
        <outline val="0"/>
        <shadow val="0"/>
        <u val="none"/>
        <vertAlign val="baseline"/>
        <sz val="12"/>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Arial"/>
        <family val="2"/>
        <scheme val="none"/>
      </font>
      <alignment horizontal="center" textRotation="0" indent="0" justifyLastLine="0" shrinkToFit="0" readingOrder="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dotted">
          <color indexed="53"/>
        </top>
        <bottom style="dotted">
          <color indexed="53"/>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fill>
        <patternFill patternType="solid">
          <fgColor indexed="64"/>
          <bgColor rgb="FFFFFF00"/>
        </patternFill>
      </fill>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4"/>
        <color indexed="8"/>
        <name val="Arial"/>
        <family val="2"/>
        <scheme val="none"/>
      </font>
      <alignment horizontal="general" vertical="center"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4"/>
        <color indexed="8"/>
        <name val="Arial"/>
        <family val="2"/>
        <scheme val="none"/>
      </font>
      <numFmt numFmtId="4" formatCode="#,##0.00"/>
      <alignment horizontal="general" vertical="center"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Arial"/>
        <family val="2"/>
        <scheme val="none"/>
      </font>
      <numFmt numFmtId="35" formatCode="_-* #,##0.00_-;\-* #,##0.00_-;_-* &quot;-&quot;??_-;_-@_-"/>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Arial"/>
        <family val="2"/>
        <scheme val="none"/>
      </font>
      <alignment horizontal="center" textRotation="0" indent="0" justifyLastLine="0" readingOrder="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4"/>
        <color indexed="8"/>
        <name val="Arial"/>
        <family val="2"/>
        <scheme val="none"/>
      </font>
      <numFmt numFmtId="0" formatCode="General"/>
      <alignment horizontal="center" vertical="center" textRotation="0" wrapText="0" indent="0" justifyLastLine="0" shrinkToFit="1" readingOrder="0"/>
      <border diagonalUp="0" diagonalDown="0">
        <left style="thin">
          <color indexed="64"/>
        </left>
        <right style="thin">
          <color indexed="64"/>
        </right>
        <top/>
        <bottom/>
        <vertical/>
        <horizontal/>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4"/>
        <color indexed="8"/>
        <name val="Arial"/>
        <family val="2"/>
        <scheme val="none"/>
      </font>
      <numFmt numFmtId="0" formatCode="General"/>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4"/>
        <color indexed="8"/>
        <name val="Arial"/>
        <family val="2"/>
        <scheme val="none"/>
      </font>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val="0"/>
        <i val="0"/>
        <strike val="0"/>
        <condense val="0"/>
        <extend val="0"/>
        <outline val="0"/>
        <shadow val="0"/>
        <u val="none"/>
        <vertAlign val="baseline"/>
        <sz val="14"/>
        <color indexed="8"/>
        <name val="Arial"/>
        <family val="2"/>
        <scheme val="none"/>
      </font>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val="0"/>
        <strike val="0"/>
        <outline val="0"/>
        <shadow val="0"/>
        <u val="none"/>
        <vertAlign val="baseline"/>
        <sz val="14"/>
        <color indexed="8"/>
        <name val="Arial"/>
        <family val="2"/>
        <scheme val="none"/>
      </font>
      <alignment horizontal="general"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Arial"/>
        <family val="2"/>
        <scheme val="none"/>
      </font>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val="0"/>
        <i val="0"/>
        <strike val="0"/>
        <condense val="0"/>
        <extend val="0"/>
        <outline val="0"/>
        <shadow val="0"/>
        <u val="none"/>
        <vertAlign val="baseline"/>
        <sz val="14"/>
        <color indexed="9"/>
        <name val="Arial"/>
        <family val="2"/>
        <scheme val="none"/>
      </font>
      <fill>
        <patternFill patternType="solid">
          <fgColor indexed="64"/>
          <bgColor indexed="9"/>
        </patternFill>
      </fill>
      <alignment horizontal="center" vertical="center" textRotation="0" wrapText="0" indent="0" justifyLastLine="0" shrinkToFit="0" readingOrder="0"/>
      <border diagonalUp="0" diagonalDown="0" outline="0">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Arial"/>
        <family val="2"/>
        <scheme val="none"/>
      </font>
    </dxf>
    <dxf>
      <border>
        <top style="thin">
          <color indexed="64"/>
        </top>
      </border>
    </dxf>
    <dxf>
      <font>
        <b/>
        <strike val="0"/>
        <outline val="0"/>
        <shadow val="0"/>
        <u val="none"/>
        <vertAlign val="baseline"/>
        <sz val="12"/>
        <color auto="1"/>
        <name val="Arial"/>
        <family val="2"/>
        <scheme val="none"/>
      </font>
      <alignmen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
      <border diagonalUp="0" diagonalDown="0">
        <left style="medium">
          <color rgb="FF000000"/>
        </left>
        <right style="medium">
          <color rgb="FF000000"/>
        </right>
        <top style="medium">
          <color rgb="FF000000"/>
        </top>
        <bottom style="medium">
          <color rgb="FF000000"/>
        </bottom>
      </border>
    </dxf>
    <dxf>
      <font>
        <strike val="0"/>
        <outline val="0"/>
        <shadow val="0"/>
        <u val="none"/>
        <vertAlign val="baseline"/>
        <sz val="14"/>
        <name val="Arial"/>
        <family val="2"/>
        <scheme val="none"/>
      </font>
      <alignment textRotation="0" indent="0" justifyLastLine="0" readingOrder="0"/>
      <border diagonalUp="0" diagonalDown="0" outline="0"/>
      <protection locked="0" hidden="0"/>
    </dxf>
    <dxf>
      <font>
        <strike val="0"/>
        <outline val="0"/>
        <shadow val="0"/>
        <u val="none"/>
        <vertAlign val="baseline"/>
        <sz val="12"/>
        <color theme="1"/>
        <name val="Arial"/>
        <family val="2"/>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s>
  <tableStyles count="0" defaultTableStyle="TableStyleMedium2" defaultPivotStyle="PivotStyleLight16"/>
  <colors>
    <mruColors>
      <color rgb="FF00009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679888</xdr:colOff>
      <xdr:row>47</xdr:row>
      <xdr:rowOff>9525</xdr:rowOff>
    </xdr:from>
    <xdr:to>
      <xdr:col>12</xdr:col>
      <xdr:colOff>796800</xdr:colOff>
      <xdr:row>47</xdr:row>
      <xdr:rowOff>9525</xdr:rowOff>
    </xdr:to>
    <xdr:sp macro="" textlink="">
      <xdr:nvSpPr>
        <xdr:cNvPr id="6" name="Text Box 2">
          <a:extLst>
            <a:ext uri="{FF2B5EF4-FFF2-40B4-BE49-F238E27FC236}">
              <a16:creationId xmlns:a16="http://schemas.microsoft.com/office/drawing/2014/main" id="{73F93864-E003-46D7-BF8E-4696F38E196B}"/>
            </a:ext>
          </a:extLst>
        </xdr:cNvPr>
        <xdr:cNvSpPr txBox="1">
          <a:spLocks noChangeArrowheads="1"/>
        </xdr:cNvSpPr>
      </xdr:nvSpPr>
      <xdr:spPr bwMode="auto">
        <a:xfrm>
          <a:off x="10608748" y="10159365"/>
          <a:ext cx="3972632"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(คุณวันวิสาข์ ประทุมเมือง)</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Deputy Managing Director of Marketing</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twoCellAnchor>
    <xdr:from>
      <xdr:col>4</xdr:col>
      <xdr:colOff>573740</xdr:colOff>
      <xdr:row>46</xdr:row>
      <xdr:rowOff>170328</xdr:rowOff>
    </xdr:from>
    <xdr:to>
      <xdr:col>6</xdr:col>
      <xdr:colOff>977675</xdr:colOff>
      <xdr:row>46</xdr:row>
      <xdr:rowOff>170328</xdr:rowOff>
    </xdr:to>
    <xdr:sp macro="" textlink="">
      <xdr:nvSpPr>
        <xdr:cNvPr id="7" name="Text Box 2">
          <a:extLst>
            <a:ext uri="{FF2B5EF4-FFF2-40B4-BE49-F238E27FC236}">
              <a16:creationId xmlns:a16="http://schemas.microsoft.com/office/drawing/2014/main" id="{7CD85EAB-0896-4E40-BCD4-CABBADC427F5}"/>
            </a:ext>
          </a:extLst>
        </xdr:cNvPr>
        <xdr:cNvSpPr txBox="1">
          <a:spLocks noChangeArrowheads="1"/>
        </xdr:cNvSpPr>
      </xdr:nvSpPr>
      <xdr:spPr bwMode="auto">
        <a:xfrm>
          <a:off x="6296360" y="10137288"/>
          <a:ext cx="2476575"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(คุณนิมิต จุ้ยอยู่ทอง)</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Sales Assistant Director Acting for Sales Director</a:t>
          </a:r>
        </a:p>
      </xdr:txBody>
    </xdr:sp>
    <xdr:clientData/>
  </xdr:twoCellAnchor>
  <xdr:twoCellAnchor>
    <xdr:from>
      <xdr:col>1</xdr:col>
      <xdr:colOff>200025</xdr:colOff>
      <xdr:row>46</xdr:row>
      <xdr:rowOff>171450</xdr:rowOff>
    </xdr:from>
    <xdr:to>
      <xdr:col>2</xdr:col>
      <xdr:colOff>1458589</xdr:colOff>
      <xdr:row>46</xdr:row>
      <xdr:rowOff>171450</xdr:rowOff>
    </xdr:to>
    <xdr:sp macro="" textlink="">
      <xdr:nvSpPr>
        <xdr:cNvPr id="8" name="Text Box 2">
          <a:extLst>
            <a:ext uri="{FF2B5EF4-FFF2-40B4-BE49-F238E27FC236}">
              <a16:creationId xmlns:a16="http://schemas.microsoft.com/office/drawing/2014/main" id="{7562F053-EE09-4060-BE6E-6505959D06FC}"/>
            </a:ext>
          </a:extLst>
        </xdr:cNvPr>
        <xdr:cNvSpPr txBox="1">
          <a:spLocks noChangeArrowheads="1"/>
        </xdr:cNvSpPr>
      </xdr:nvSpPr>
      <xdr:spPr bwMode="auto">
        <a:xfrm>
          <a:off x="676275" y="11468100"/>
          <a:ext cx="2687314"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(คุณนายนิยนต์  อยู่ทะเล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Sales Assistant Manager Acting for Sales Manager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420574</xdr:colOff>
      <xdr:row>40</xdr:row>
      <xdr:rowOff>171947</xdr:rowOff>
    </xdr:from>
    <xdr:to>
      <xdr:col>3</xdr:col>
      <xdr:colOff>31313</xdr:colOff>
      <xdr:row>40</xdr:row>
      <xdr:rowOff>171947</xdr:rowOff>
    </xdr:to>
    <xdr:sp macro="" textlink="">
      <xdr:nvSpPr>
        <xdr:cNvPr id="4" name="Text Box 2">
          <a:extLst>
            <a:ext uri="{FF2B5EF4-FFF2-40B4-BE49-F238E27FC236}">
              <a16:creationId xmlns:a16="http://schemas.microsoft.com/office/drawing/2014/main" id="{5CABDE90-D0D9-4F60-8DA2-0006DDD82DE6}"/>
            </a:ext>
          </a:extLst>
        </xdr:cNvPr>
        <xdr:cNvSpPr txBox="1">
          <a:spLocks noChangeArrowheads="1"/>
        </xdr:cNvSpPr>
      </xdr:nvSpPr>
      <xdr:spPr bwMode="auto">
        <a:xfrm>
          <a:off x="895703" y="9844865"/>
          <a:ext cx="2685634"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(คุณนายนิยนต์  อยู่ทะเล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Sales Assistant Manager Acting for Sales Manager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twoCellAnchor>
    <xdr:from>
      <xdr:col>8</xdr:col>
      <xdr:colOff>677983</xdr:colOff>
      <xdr:row>41</xdr:row>
      <xdr:rowOff>23337</xdr:rowOff>
    </xdr:from>
    <xdr:to>
      <xdr:col>12</xdr:col>
      <xdr:colOff>796800</xdr:colOff>
      <xdr:row>41</xdr:row>
      <xdr:rowOff>23337</xdr:rowOff>
    </xdr:to>
    <xdr:sp macro="" textlink="">
      <xdr:nvSpPr>
        <xdr:cNvPr id="5" name="Text Box 2">
          <a:extLst>
            <a:ext uri="{FF2B5EF4-FFF2-40B4-BE49-F238E27FC236}">
              <a16:creationId xmlns:a16="http://schemas.microsoft.com/office/drawing/2014/main" id="{A2EAA61E-0155-48BC-9493-CDA5E7321C00}"/>
            </a:ext>
          </a:extLst>
        </xdr:cNvPr>
        <xdr:cNvSpPr txBox="1">
          <a:spLocks noChangeArrowheads="1"/>
        </xdr:cNvSpPr>
      </xdr:nvSpPr>
      <xdr:spPr bwMode="auto">
        <a:xfrm>
          <a:off x="10619702" y="10203181"/>
          <a:ext cx="3976442"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r>
            <a:rPr lang="th-TH" sz="1600" b="1">
              <a:effectLst/>
              <a:latin typeface="Angsana New" panose="02020603050405020304" pitchFamily="18" charset="-34"/>
              <a:ea typeface="+mn-ea"/>
              <a:cs typeface="Angsana New" panose="02020603050405020304" pitchFamily="18" charset="-34"/>
            </a:rPr>
            <a:t>คุณวัลวิภา ประทุมเมือง</a:t>
          </a: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Deputy Managing Director of Marketing</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twoCellAnchor>
    <xdr:from>
      <xdr:col>4</xdr:col>
      <xdr:colOff>573740</xdr:colOff>
      <xdr:row>40</xdr:row>
      <xdr:rowOff>170328</xdr:rowOff>
    </xdr:from>
    <xdr:to>
      <xdr:col>6</xdr:col>
      <xdr:colOff>977675</xdr:colOff>
      <xdr:row>40</xdr:row>
      <xdr:rowOff>170328</xdr:rowOff>
    </xdr:to>
    <xdr:sp macro="" textlink="">
      <xdr:nvSpPr>
        <xdr:cNvPr id="10" name="Text Box 2">
          <a:extLst>
            <a:ext uri="{FF2B5EF4-FFF2-40B4-BE49-F238E27FC236}">
              <a16:creationId xmlns:a16="http://schemas.microsoft.com/office/drawing/2014/main" id="{5D8690B1-20DD-4BD5-A71C-0645B2AE1C93}"/>
            </a:ext>
          </a:extLst>
        </xdr:cNvPr>
        <xdr:cNvSpPr txBox="1">
          <a:spLocks noChangeArrowheads="1"/>
        </xdr:cNvSpPr>
      </xdr:nvSpPr>
      <xdr:spPr bwMode="auto">
        <a:xfrm>
          <a:off x="6302187" y="9843246"/>
          <a:ext cx="2474782"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(คุณนิมิต จุ้ยอยู่ทอง)</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Sales Assistant Director Acting for Sales Director</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C878C68-A372-446C-8256-BD036B6D96E7}" name="Table1351452010" displayName="Table1351452010" ref="A5:U26" totalsRowShown="0" headerRowDxfId="91" dataDxfId="90" totalsRowDxfId="88" tableBorderDxfId="89" totalsRowBorderDxfId="87">
  <autoFilter ref="A5:U26" xr:uid="{3C878C68-A372-446C-8256-BD036B6D96E7}"/>
  <tableColumns count="21">
    <tableColumn id="1" xr3:uid="{7A68EB0F-4EB7-4EA0-B847-CDCEDE1995D9}" name="ลำดับ" dataDxfId="86" totalsRowDxfId="85"/>
    <tableColumn id="7" xr3:uid="{8F6F8C50-9D55-461F-83AF-B2E29A90BB45}" name="รหัสลูกค้า" dataDxfId="84" totalsRowDxfId="83" dataCellStyle="Total"/>
    <tableColumn id="2" xr3:uid="{E91B7877-DC71-4CB9-BA7F-36CA618C37EA}" name="ชื่อเจ้าของโครงการ" dataDxfId="82" totalsRowDxfId="81"/>
    <tableColumn id="10" xr3:uid="{19271DD2-0A59-4759-AE5D-1AB63890B014}" name="Sales" dataDxfId="80" dataCellStyle="Total"/>
    <tableColumn id="5" xr3:uid="{A5848258-9033-4D9F-8296-8ECDB5D9D258}" name="บริการประเภท" dataDxfId="79" totalsRowDxfId="78" dataCellStyle="Total"/>
    <tableColumn id="25" xr3:uid="{448C2BE4-700B-472E-8A90-659E7D16D1C0}" name="ค่าบริการรายเดือนตาม Package" dataDxfId="77" totalsRowDxfId="76" dataCellStyle="Comma"/>
    <tableColumn id="21" xr3:uid="{F6EB7FD7-22B4-468E-93A2-3C3264EA758C}" name="เดือนที่เริ่มเก็บ_x000a_ค่าบริการ" dataDxfId="75" totalsRowDxfId="74" dataCellStyle="Comma"/>
    <tableColumn id="15" xr3:uid="{C5A67075-51B7-49C2-B65F-CE7893C6B457}" name="รายการเบิก_x000a_คอมขายเพิ่มเติม_x000a_(เป้าตามกำหนด)_x000a_100-200%" dataDxfId="73" totalsRowDxfId="72" dataCellStyle="Comma"/>
    <tableColumn id="9" xr3:uid="{E8C32789-49FE-47D8-9CC6-E6DC2865932C}" name="รายการเบิก_x000a_คอมขาย" dataDxfId="71" totalsRowDxfId="70" dataCellStyle="Comma"/>
    <tableColumn id="22" xr3:uid="{EE653E92-1BD1-40DB-9031-773B3881CD5E}" name="ค่าขายอุปกรณ์" dataDxfId="69" totalsRowDxfId="68" dataCellStyle="Comma"/>
    <tableColumn id="8" xr3:uid="{3A93194E-260A-40B9-9FBF-008409553371}" name="ต้นทุนค่าขายอุปกรณ์" dataDxfId="67" totalsRowDxfId="66"/>
    <tableColumn id="6" xr3:uid="{43A73351-F329-4C6C-8D46-8406F3275AF6}" name="คอมฯอุปกรณ์_x000a_ 5%" dataDxfId="65" totalsRowDxfId="64"/>
    <tableColumn id="26" xr3:uid="{758CBD6F-DD47-4531-8868-34976B0F62D4}" name="คอมฯ อุปกรณ์_x000a_25%" dataDxfId="63" totalsRowDxfId="62" dataCellStyle="Comma"/>
    <tableColumn id="16" xr3:uid="{78ACD765-640C-4D43-AC13-54384C4A941E}" name="Total_x000a_คอมฯ อุปกรณ์" dataDxfId="61" totalsRowDxfId="60" dataCellStyle="Comma"/>
    <tableColumn id="11" xr3:uid="{8011303A-D1A5-446B-B527-C3286D436110}" name="ค่าติดตั้ง/ค่าเชื่อมสัญญาณ" dataDxfId="59" totalsRowDxfId="58"/>
    <tableColumn id="12" xr3:uid="{9378E1BA-8956-40DD-8B02-7A6FFB094C52}" name="ต้นทุนค่าติดตั้ง/ค่าเชื่อมสัญญาณ" dataDxfId="57" totalsRowDxfId="56"/>
    <tableColumn id="14" xr3:uid="{714892B4-1AAA-47F9-97C0-DB9B6A097513}" name="Total _x000a_คอมฯค่าติดตั้ง/ค่าเชื่อมสัญญาณ" dataDxfId="55" totalsRowDxfId="54"/>
    <tableColumn id="13" xr3:uid="{01E93865-3399-4061-A66D-18E027C46EBE}" name="รวมค่าคอมฯ" dataDxfId="53" totalsRowDxfId="52" dataCellStyle="40% - Accent3"/>
    <tableColumn id="3" xr3:uid="{E3C14B63-3A8F-4A86-98D8-22F73FF5717A}" name="เลขที่ใบกำกับ_x000a_ใบเสร็จรับเงิน" dataDxfId="51" totalsRowDxfId="50"/>
    <tableColumn id="29" xr3:uid="{19195CF2-9F31-4094-B7B0-522E55CE71CA}" name="เลขที่นำส่งเงิน_x000a_" dataDxfId="49" totalsRowDxfId="48"/>
    <tableColumn id="4" xr3:uid="{55D2584C-42D9-4C3B-B911-8FF4B7984098}" name="เขตการขาย" dataDxfId="47" totalsRowDxfId="46"/>
  </tableColumns>
  <tableStyleInfo name="TableStyleLight13"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9130E4C-DC9D-4647-817A-46CABDF232F9}" name="Table13514520105" displayName="Table13514520105" ref="A5:U24" totalsRowCount="1" headerRowDxfId="45" dataDxfId="44" totalsRowDxfId="42" tableBorderDxfId="43">
  <tableColumns count="21">
    <tableColumn id="1" xr3:uid="{DF3FD6E6-D745-41F2-ADF9-CD13EAF9355A}" name="ลำดับ" dataDxfId="41" totalsRowDxfId="20"/>
    <tableColumn id="12" xr3:uid="{F4B5205B-6640-4698-B033-46648AA463E3}" name="รหัสลูกค้า" dataDxfId="40" totalsRowDxfId="19" dataCellStyle="Total"/>
    <tableColumn id="2" xr3:uid="{EFD4A409-0B37-48A4-A6D1-0EDAEA08B630}" name="ชื่อเจ้าของโครงการ" totalsRowLabel="Total" dataDxfId="39" totalsRowDxfId="18"/>
    <tableColumn id="10" xr3:uid="{0F59EE97-1C15-48E2-A068-6300779DD479}" name="Sales" dataDxfId="38" totalsRowDxfId="17"/>
    <tableColumn id="5" xr3:uid="{C7CF4C1E-6C22-4A12-BC86-223316804350}" name="บริการประเภท" dataDxfId="37" totalsRowDxfId="16" dataCellStyle="Total"/>
    <tableColumn id="25" xr3:uid="{8F2297A0-32B0-43D2-B9BD-8EC1009B1977}" name="ค่าบริการรายเดือนตาม Package" totalsRowFunction="sum" dataDxfId="36" totalsRowDxfId="15" dataCellStyle="Comma"/>
    <tableColumn id="21" xr3:uid="{75C8E32E-3F65-4F42-ACED-BFC8B27ADC32}" name="เดือนที่เริ่มเก็บ_x000a_ค่าบริการ" dataDxfId="35" totalsRowDxfId="14" dataCellStyle="Comma"/>
    <tableColumn id="18" xr3:uid="{EDF30AF6-1992-4E4F-9AFA-BE6BDE7B28BC}" name="รายการเบิก_x000a_คอมขายเพิ่มเติม_x000a_(เป้าตามกำหนด)_x000a_100-200%" dataDxfId="34" totalsRowDxfId="13" dataCellStyle="Comma"/>
    <tableColumn id="9" xr3:uid="{80B11174-88F7-481E-8588-DCC205A7F65B}" name="รายการเบิก_x000a_คอมขาย" totalsRowFunction="sum" dataDxfId="33" totalsRowDxfId="12" dataCellStyle="Comma"/>
    <tableColumn id="22" xr3:uid="{7E1E6494-3D75-42D9-9462-3378DBD97459}" name="ค่าขายอุปกรณ์" totalsRowFunction="sum" dataDxfId="32" totalsRowDxfId="11" dataCellStyle="Comma"/>
    <tableColumn id="4" xr3:uid="{6F575235-48BB-483E-BFE9-88158E351789}" name="ต้นทุนค่าขายอุปกรณ์" totalsRowFunction="sum" dataDxfId="31" totalsRowDxfId="10"/>
    <tableColumn id="6" xr3:uid="{7DF313D9-AB2D-4BE0-82F9-C19A4E538983}" name="คอมฯอุปกรณ์_x000a_ 5%" totalsRowFunction="sum" dataDxfId="30" totalsRowDxfId="9"/>
    <tableColumn id="26" xr3:uid="{B2B3E80A-ECD8-4B32-8E0F-D6A42BE9B960}" name="คอมฯ อุปกรณ์_x000a_25%" totalsRowFunction="sum" dataDxfId="29" totalsRowDxfId="8" dataCellStyle="Comma"/>
    <tableColumn id="16" xr3:uid="{95E16324-276E-48DC-8203-FB2D58BA6719}" name="Total_x000a_คอมฯ อุปกรณ์" totalsRowFunction="sum" dataDxfId="28" totalsRowDxfId="7" dataCellStyle="Comma"/>
    <tableColumn id="8" xr3:uid="{5FAD9B66-88CC-4037-90C9-D576425548CE}" name="ค่าติดตั้ง/ค่าเชื่อมสัญญาณ" dataDxfId="27" totalsRowDxfId="6"/>
    <tableColumn id="13" xr3:uid="{C6DFA78B-E107-4A12-A0D9-EBA44C352F4F}" name="ต้นทุนค่าติดตั้ง/ค่าเชื่อมสัญญาณ" dataDxfId="26" totalsRowDxfId="5"/>
    <tableColumn id="15" xr3:uid="{A28A09DA-098F-4083-9EDC-D0B41E74C4CF}" name="Total _x000a_คอมฯค่าติดตั้ง/ค่าเชื่อมสัญญาณ" dataDxfId="25" totalsRowDxfId="4"/>
    <tableColumn id="3" xr3:uid="{02A9AB69-FFEB-4867-B132-52FAADBD4D7A}" name="รวมค่าคอมฯ" totalsRowFunction="sum" dataDxfId="24" totalsRowDxfId="3"/>
    <tableColumn id="11" xr3:uid="{323E8EBB-672E-49FF-886B-83397B13954F}" name="เลขที่ใบกำกับ/ใบเสร็จรับเงิน" totalsRowFunction="sum" dataDxfId="23" totalsRowDxfId="2"/>
    <tableColumn id="7" xr3:uid="{BCF445C2-E016-4A4B-AED8-A6BAA3F6BE25}" name="เลขที่นำส่งเงิน_x000a_" totalsRowFunction="sum" dataDxfId="22" totalsRowDxfId="1"/>
    <tableColumn id="14" xr3:uid="{0FC5A296-C82E-487E-BCC6-7040C9EE9F00}" name="เขตการขาย" dataDxfId="21" totalsRowDxfId="0"/>
  </tableColumns>
  <tableStyleInfo name="TableStyleLight1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7FA57-723D-4B5E-A41E-9DB34E106A85}">
  <dimension ref="B1:C20"/>
  <sheetViews>
    <sheetView workbookViewId="0">
      <selection activeCell="G14" sqref="G14"/>
    </sheetView>
  </sheetViews>
  <sheetFormatPr defaultRowHeight="13.2"/>
  <cols>
    <col min="2" max="2" width="26.44140625" bestFit="1" customWidth="1"/>
    <col min="3" max="3" width="29.21875" bestFit="1" customWidth="1"/>
  </cols>
  <sheetData>
    <row r="1" spans="2:3" ht="27" thickBot="1">
      <c r="B1" s="197" t="s">
        <v>68</v>
      </c>
      <c r="C1" s="197" t="s">
        <v>54</v>
      </c>
    </row>
    <row r="2" spans="2:3" ht="13.8">
      <c r="B2" t="s">
        <v>21</v>
      </c>
      <c r="C2" s="198" t="s">
        <v>55</v>
      </c>
    </row>
    <row r="3" spans="2:3" ht="13.8">
      <c r="B3" s="199" t="s">
        <v>95</v>
      </c>
      <c r="C3" s="198" t="s">
        <v>51</v>
      </c>
    </row>
    <row r="4" spans="2:3" ht="13.8">
      <c r="B4" s="199" t="s">
        <v>85</v>
      </c>
      <c r="C4" s="198" t="s">
        <v>126</v>
      </c>
    </row>
    <row r="5" spans="2:3" ht="13.8">
      <c r="B5" s="199" t="s">
        <v>100</v>
      </c>
      <c r="C5" s="198" t="s">
        <v>56</v>
      </c>
    </row>
    <row r="6" spans="2:3" ht="13.8">
      <c r="B6" s="199" t="s">
        <v>103</v>
      </c>
      <c r="C6" s="198" t="s">
        <v>57</v>
      </c>
    </row>
    <row r="7" spans="2:3" ht="13.8">
      <c r="B7" t="s">
        <v>69</v>
      </c>
      <c r="C7" s="198" t="s">
        <v>58</v>
      </c>
    </row>
    <row r="8" spans="2:3" ht="13.8">
      <c r="B8" t="s">
        <v>70</v>
      </c>
      <c r="C8" s="198" t="s">
        <v>59</v>
      </c>
    </row>
    <row r="9" spans="2:3" ht="13.8">
      <c r="B9" t="s">
        <v>71</v>
      </c>
      <c r="C9" s="198" t="s">
        <v>60</v>
      </c>
    </row>
    <row r="10" spans="2:3" ht="13.8">
      <c r="B10" t="s">
        <v>72</v>
      </c>
      <c r="C10" s="198" t="s">
        <v>61</v>
      </c>
    </row>
    <row r="11" spans="2:3" ht="13.8">
      <c r="B11" s="199" t="s">
        <v>80</v>
      </c>
      <c r="C11" s="198" t="s">
        <v>52</v>
      </c>
    </row>
    <row r="12" spans="2:3" ht="13.8">
      <c r="B12" t="s">
        <v>73</v>
      </c>
      <c r="C12" s="198" t="s">
        <v>127</v>
      </c>
    </row>
    <row r="13" spans="2:3" ht="13.8">
      <c r="B13" t="s">
        <v>74</v>
      </c>
      <c r="C13" s="198" t="s">
        <v>62</v>
      </c>
    </row>
    <row r="14" spans="2:3" ht="13.8">
      <c r="B14" s="199" t="s">
        <v>113</v>
      </c>
      <c r="C14" s="198" t="s">
        <v>63</v>
      </c>
    </row>
    <row r="15" spans="2:3" ht="13.8">
      <c r="B15" t="s">
        <v>75</v>
      </c>
      <c r="C15" s="198" t="s">
        <v>64</v>
      </c>
    </row>
    <row r="16" spans="2:3" ht="13.8">
      <c r="B16" t="s">
        <v>79</v>
      </c>
      <c r="C16" s="198" t="s">
        <v>65</v>
      </c>
    </row>
    <row r="17" spans="2:3" ht="13.8">
      <c r="B17" s="199" t="s">
        <v>96</v>
      </c>
      <c r="C17" s="198" t="s">
        <v>66</v>
      </c>
    </row>
    <row r="18" spans="2:3" ht="13.8">
      <c r="B18" t="s">
        <v>76</v>
      </c>
      <c r="C18" s="198" t="s">
        <v>53</v>
      </c>
    </row>
    <row r="19" spans="2:3" ht="13.8">
      <c r="B19" t="s">
        <v>19</v>
      </c>
      <c r="C19" s="198" t="s">
        <v>67</v>
      </c>
    </row>
    <row r="20" spans="2:3" ht="13.8">
      <c r="C20" s="198" t="s">
        <v>106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595A4-DE15-4FC2-90A7-452F4A3E48B0}">
  <sheetPr codeName="Sheet2">
    <tabColor indexed="25"/>
    <pageSetUpPr fitToPage="1"/>
  </sheetPr>
  <dimension ref="A1:W31"/>
  <sheetViews>
    <sheetView tabSelected="1" zoomScale="70" zoomScaleNormal="70" workbookViewId="0">
      <pane xSplit="7" ySplit="5" topLeftCell="I6" activePane="bottomRight" state="frozen"/>
      <selection pane="topRight" activeCell="F1" sqref="F1"/>
      <selection pane="bottomLeft" activeCell="A6" sqref="A6"/>
      <selection pane="bottomRight" activeCell="J29" sqref="J29"/>
    </sheetView>
  </sheetViews>
  <sheetFormatPr defaultColWidth="0" defaultRowHeight="0" customHeight="1" zeroHeight="1"/>
  <cols>
    <col min="1" max="1" width="7.5546875" style="254" customWidth="1"/>
    <col min="2" max="2" width="19.33203125" style="254" bestFit="1" customWidth="1"/>
    <col min="3" max="3" width="66.109375" style="254" customWidth="1"/>
    <col min="4" max="4" width="30.109375" style="254" customWidth="1"/>
    <col min="5" max="5" width="27.6640625" style="313" bestFit="1" customWidth="1"/>
    <col min="6" max="6" width="16.77734375" style="314" customWidth="1"/>
    <col min="7" max="8" width="18.44140625" style="263" customWidth="1"/>
    <col min="9" max="9" width="18.21875" style="315" customWidth="1"/>
    <col min="10" max="11" width="19.109375" style="314" customWidth="1"/>
    <col min="12" max="13" width="17.33203125" style="262" customWidth="1"/>
    <col min="14" max="17" width="17.77734375" style="315" customWidth="1"/>
    <col min="18" max="18" width="20.109375" style="262" customWidth="1"/>
    <col min="19" max="19" width="26.77734375" style="262" bestFit="1" customWidth="1"/>
    <col min="20" max="20" width="23.44140625" style="262" bestFit="1" customWidth="1"/>
    <col min="21" max="21" width="17" style="264" customWidth="1"/>
    <col min="22" max="22" width="0" style="319" hidden="1"/>
    <col min="23" max="23" width="2.77734375" style="262" customWidth="1"/>
    <col min="24" max="24" width="15.5546875" style="254" customWidth="1"/>
    <col min="25" max="25" width="0" style="254" hidden="1"/>
    <col min="26" max="26" width="16.6640625" style="254" customWidth="1"/>
    <col min="27" max="27" width="17.44140625" style="254" customWidth="1"/>
    <col min="28" max="29" width="0" style="254" hidden="1"/>
    <col min="30" max="32" width="15.33203125" style="254" customWidth="1"/>
    <col min="33" max="33" width="17" style="254" customWidth="1"/>
    <col min="34" max="34" width="0" style="254" hidden="1"/>
    <col min="35" max="36" width="15.5546875" style="254" customWidth="1"/>
    <col min="37" max="37" width="13.6640625" style="254" customWidth="1"/>
    <col min="38" max="38" width="9" style="254" customWidth="1"/>
    <col min="39" max="39" width="49.88671875" style="254" customWidth="1"/>
    <col min="40" max="40" width="0" style="254" hidden="1"/>
    <col min="41" max="42" width="15.88671875" style="254" customWidth="1"/>
    <col min="43" max="43" width="14.5546875" style="254" customWidth="1"/>
    <col min="44" max="44" width="16.33203125" style="254" customWidth="1"/>
    <col min="45" max="45" width="18.109375" style="254" customWidth="1"/>
    <col min="46" max="46" width="14.109375" style="254" customWidth="1"/>
    <col min="47" max="273" width="0" style="254" hidden="1"/>
    <col min="274" max="274" width="7.5546875" style="254" customWidth="1"/>
    <col min="275" max="275" width="36.77734375" style="254" customWidth="1"/>
    <col min="276" max="277" width="0" style="254" hidden="1"/>
    <col min="278" max="278" width="16.6640625" style="254" customWidth="1"/>
    <col min="279" max="279" width="17.33203125" style="254" customWidth="1"/>
    <col min="280" max="280" width="15.5546875" style="254" customWidth="1"/>
    <col min="281" max="281" width="0" style="254" hidden="1"/>
    <col min="282" max="282" width="16.6640625" style="254" customWidth="1"/>
    <col min="283" max="283" width="17.44140625" style="254" customWidth="1"/>
    <col min="284" max="285" width="0" style="254" hidden="1"/>
    <col min="286" max="288" width="15.33203125" style="254" customWidth="1"/>
    <col min="289" max="289" width="17" style="254" customWidth="1"/>
    <col min="290" max="290" width="0" style="254" hidden="1"/>
    <col min="291" max="292" width="15.5546875" style="254" customWidth="1"/>
    <col min="293" max="293" width="13.6640625" style="254" customWidth="1"/>
    <col min="294" max="294" width="9" style="254" customWidth="1"/>
    <col min="295" max="295" width="49.88671875" style="254" customWidth="1"/>
    <col min="296" max="296" width="0" style="254" hidden="1"/>
    <col min="297" max="298" width="15.88671875" style="254" customWidth="1"/>
    <col min="299" max="299" width="14.5546875" style="254" customWidth="1"/>
    <col min="300" max="300" width="16.33203125" style="254" customWidth="1"/>
    <col min="301" max="301" width="18.109375" style="254" customWidth="1"/>
    <col min="302" max="302" width="14.109375" style="254" customWidth="1"/>
    <col min="303" max="529" width="0" style="254" hidden="1"/>
    <col min="530" max="530" width="7.5546875" style="254" customWidth="1"/>
    <col min="531" max="531" width="36.77734375" style="254" customWidth="1"/>
    <col min="532" max="533" width="0" style="254" hidden="1"/>
    <col min="534" max="534" width="16.6640625" style="254" customWidth="1"/>
    <col min="535" max="535" width="17.33203125" style="254" customWidth="1"/>
    <col min="536" max="536" width="15.5546875" style="254" customWidth="1"/>
    <col min="537" max="537" width="0" style="254" hidden="1"/>
    <col min="538" max="538" width="16.6640625" style="254" customWidth="1"/>
    <col min="539" max="539" width="17.44140625" style="254" customWidth="1"/>
    <col min="540" max="541" width="0" style="254" hidden="1"/>
    <col min="542" max="544" width="15.33203125" style="254" customWidth="1"/>
    <col min="545" max="545" width="17" style="254" customWidth="1"/>
    <col min="546" max="546" width="0" style="254" hidden="1"/>
    <col min="547" max="548" width="15.5546875" style="254" customWidth="1"/>
    <col min="549" max="549" width="13.6640625" style="254" customWidth="1"/>
    <col min="550" max="550" width="9" style="254" customWidth="1"/>
    <col min="551" max="551" width="49.88671875" style="254" customWidth="1"/>
    <col min="552" max="552" width="0" style="254" hidden="1"/>
    <col min="553" max="554" width="15.88671875" style="254" customWidth="1"/>
    <col min="555" max="555" width="14.5546875" style="254" customWidth="1"/>
    <col min="556" max="556" width="16.33203125" style="254" customWidth="1"/>
    <col min="557" max="557" width="18.109375" style="254" customWidth="1"/>
    <col min="558" max="558" width="14.109375" style="254" customWidth="1"/>
    <col min="559" max="785" width="0" style="254" hidden="1"/>
    <col min="786" max="786" width="7.5546875" style="254" customWidth="1"/>
    <col min="787" max="787" width="36.77734375" style="254" customWidth="1"/>
    <col min="788" max="789" width="0" style="254" hidden="1"/>
    <col min="790" max="790" width="16.6640625" style="254" customWidth="1"/>
    <col min="791" max="791" width="17.33203125" style="254" customWidth="1"/>
    <col min="792" max="792" width="15.5546875" style="254" customWidth="1"/>
    <col min="793" max="793" width="0" style="254" hidden="1"/>
    <col min="794" max="794" width="16.6640625" style="254" customWidth="1"/>
    <col min="795" max="795" width="17.44140625" style="254" customWidth="1"/>
    <col min="796" max="797" width="0" style="254" hidden="1"/>
    <col min="798" max="800" width="15.33203125" style="254" customWidth="1"/>
    <col min="801" max="801" width="17" style="254" customWidth="1"/>
    <col min="802" max="802" width="0" style="254" hidden="1"/>
    <col min="803" max="804" width="15.5546875" style="254" customWidth="1"/>
    <col min="805" max="805" width="13.6640625" style="254" customWidth="1"/>
    <col min="806" max="806" width="9" style="254" customWidth="1"/>
    <col min="807" max="807" width="49.88671875" style="254" customWidth="1"/>
    <col min="808" max="808" width="0" style="254" hidden="1"/>
    <col min="809" max="810" width="15.88671875" style="254" customWidth="1"/>
    <col min="811" max="811" width="14.5546875" style="254" customWidth="1"/>
    <col min="812" max="812" width="16.33203125" style="254" customWidth="1"/>
    <col min="813" max="813" width="18.109375" style="254" customWidth="1"/>
    <col min="814" max="814" width="14.109375" style="254" customWidth="1"/>
    <col min="815" max="1041" width="0" style="254" hidden="1"/>
    <col min="1042" max="1042" width="7.5546875" style="254" customWidth="1"/>
    <col min="1043" max="1043" width="36.77734375" style="254" customWidth="1"/>
    <col min="1044" max="1045" width="0" style="254" hidden="1"/>
    <col min="1046" max="1046" width="16.6640625" style="254" customWidth="1"/>
    <col min="1047" max="1047" width="17.33203125" style="254" customWidth="1"/>
    <col min="1048" max="1048" width="15.5546875" style="254" customWidth="1"/>
    <col min="1049" max="1049" width="0" style="254" hidden="1"/>
    <col min="1050" max="1050" width="16.6640625" style="254" customWidth="1"/>
    <col min="1051" max="1051" width="17.44140625" style="254" customWidth="1"/>
    <col min="1052" max="1053" width="0" style="254" hidden="1"/>
    <col min="1054" max="1056" width="15.33203125" style="254" customWidth="1"/>
    <col min="1057" max="1057" width="17" style="254" customWidth="1"/>
    <col min="1058" max="1058" width="0" style="254" hidden="1"/>
    <col min="1059" max="1060" width="15.5546875" style="254" customWidth="1"/>
    <col min="1061" max="1061" width="13.6640625" style="254" customWidth="1"/>
    <col min="1062" max="1062" width="9" style="254" customWidth="1"/>
    <col min="1063" max="1063" width="49.88671875" style="254" customWidth="1"/>
    <col min="1064" max="1064" width="0" style="254" hidden="1"/>
    <col min="1065" max="1066" width="15.88671875" style="254" customWidth="1"/>
    <col min="1067" max="1067" width="14.5546875" style="254" customWidth="1"/>
    <col min="1068" max="1068" width="16.33203125" style="254" customWidth="1"/>
    <col min="1069" max="1069" width="18.109375" style="254" customWidth="1"/>
    <col min="1070" max="1070" width="14.109375" style="254" customWidth="1"/>
    <col min="1071" max="1297" width="0" style="254" hidden="1"/>
    <col min="1298" max="1298" width="7.5546875" style="254" customWidth="1"/>
    <col min="1299" max="1299" width="36.77734375" style="254" customWidth="1"/>
    <col min="1300" max="1301" width="0" style="254" hidden="1"/>
    <col min="1302" max="1302" width="16.6640625" style="254" customWidth="1"/>
    <col min="1303" max="1303" width="17.33203125" style="254" customWidth="1"/>
    <col min="1304" max="1304" width="15.5546875" style="254" customWidth="1"/>
    <col min="1305" max="1305" width="0" style="254" hidden="1"/>
    <col min="1306" max="1306" width="16.6640625" style="254" customWidth="1"/>
    <col min="1307" max="1307" width="17.44140625" style="254" customWidth="1"/>
    <col min="1308" max="1309" width="0" style="254" hidden="1"/>
    <col min="1310" max="1312" width="15.33203125" style="254" customWidth="1"/>
    <col min="1313" max="1313" width="17" style="254" customWidth="1"/>
    <col min="1314" max="1314" width="0" style="254" hidden="1"/>
    <col min="1315" max="1316" width="15.5546875" style="254" customWidth="1"/>
    <col min="1317" max="1317" width="13.6640625" style="254" customWidth="1"/>
    <col min="1318" max="1318" width="9" style="254" customWidth="1"/>
    <col min="1319" max="1319" width="49.88671875" style="254" customWidth="1"/>
    <col min="1320" max="1320" width="0" style="254" hidden="1"/>
    <col min="1321" max="1322" width="15.88671875" style="254" customWidth="1"/>
    <col min="1323" max="1323" width="14.5546875" style="254" customWidth="1"/>
    <col min="1324" max="1324" width="16.33203125" style="254" customWidth="1"/>
    <col min="1325" max="1325" width="18.109375" style="254" customWidth="1"/>
    <col min="1326" max="1326" width="14.109375" style="254" customWidth="1"/>
    <col min="1327" max="1553" width="0" style="254" hidden="1"/>
    <col min="1554" max="1554" width="7.5546875" style="254" customWidth="1"/>
    <col min="1555" max="1555" width="36.77734375" style="254" customWidth="1"/>
    <col min="1556" max="1557" width="0" style="254" hidden="1"/>
    <col min="1558" max="1558" width="16.6640625" style="254" customWidth="1"/>
    <col min="1559" max="1559" width="17.33203125" style="254" customWidth="1"/>
    <col min="1560" max="1560" width="15.5546875" style="254" customWidth="1"/>
    <col min="1561" max="1561" width="0" style="254" hidden="1"/>
    <col min="1562" max="1562" width="16.6640625" style="254" customWidth="1"/>
    <col min="1563" max="1563" width="17.44140625" style="254" customWidth="1"/>
    <col min="1564" max="1565" width="0" style="254" hidden="1"/>
    <col min="1566" max="1568" width="15.33203125" style="254" customWidth="1"/>
    <col min="1569" max="1569" width="17" style="254" customWidth="1"/>
    <col min="1570" max="1570" width="0" style="254" hidden="1"/>
    <col min="1571" max="1572" width="15.5546875" style="254" customWidth="1"/>
    <col min="1573" max="1573" width="13.6640625" style="254" customWidth="1"/>
    <col min="1574" max="1574" width="9" style="254" customWidth="1"/>
    <col min="1575" max="1575" width="49.88671875" style="254" customWidth="1"/>
    <col min="1576" max="1576" width="0" style="254" hidden="1"/>
    <col min="1577" max="1578" width="15.88671875" style="254" customWidth="1"/>
    <col min="1579" max="1579" width="14.5546875" style="254" customWidth="1"/>
    <col min="1580" max="1580" width="16.33203125" style="254" customWidth="1"/>
    <col min="1581" max="1581" width="18.109375" style="254" customWidth="1"/>
    <col min="1582" max="1582" width="14.109375" style="254" customWidth="1"/>
    <col min="1583" max="1809" width="0" style="254" hidden="1"/>
    <col min="1810" max="1810" width="7.5546875" style="254" customWidth="1"/>
    <col min="1811" max="1811" width="36.77734375" style="254" customWidth="1"/>
    <col min="1812" max="1813" width="0" style="254" hidden="1"/>
    <col min="1814" max="1814" width="16.6640625" style="254" customWidth="1"/>
    <col min="1815" max="1815" width="17.33203125" style="254" customWidth="1"/>
    <col min="1816" max="1816" width="15.5546875" style="254" customWidth="1"/>
    <col min="1817" max="1817" width="0" style="254" hidden="1"/>
    <col min="1818" max="1818" width="16.6640625" style="254" customWidth="1"/>
    <col min="1819" max="1819" width="17.44140625" style="254" customWidth="1"/>
    <col min="1820" max="1821" width="0" style="254" hidden="1"/>
    <col min="1822" max="1824" width="15.33203125" style="254" customWidth="1"/>
    <col min="1825" max="1825" width="17" style="254" customWidth="1"/>
    <col min="1826" max="1826" width="0" style="254" hidden="1"/>
    <col min="1827" max="1828" width="15.5546875" style="254" customWidth="1"/>
    <col min="1829" max="1829" width="13.6640625" style="254" customWidth="1"/>
    <col min="1830" max="1830" width="9" style="254" customWidth="1"/>
    <col min="1831" max="1831" width="49.88671875" style="254" customWidth="1"/>
    <col min="1832" max="1832" width="0" style="254" hidden="1"/>
    <col min="1833" max="1834" width="15.88671875" style="254" customWidth="1"/>
    <col min="1835" max="1835" width="14.5546875" style="254" customWidth="1"/>
    <col min="1836" max="1836" width="16.33203125" style="254" customWidth="1"/>
    <col min="1837" max="1837" width="18.109375" style="254" customWidth="1"/>
    <col min="1838" max="1838" width="14.109375" style="254" customWidth="1"/>
    <col min="1839" max="2065" width="0" style="254" hidden="1"/>
    <col min="2066" max="2066" width="7.5546875" style="254" customWidth="1"/>
    <col min="2067" max="2067" width="36.77734375" style="254" customWidth="1"/>
    <col min="2068" max="2069" width="0" style="254" hidden="1"/>
    <col min="2070" max="2070" width="16.6640625" style="254" customWidth="1"/>
    <col min="2071" max="2071" width="17.33203125" style="254" customWidth="1"/>
    <col min="2072" max="2072" width="15.5546875" style="254" customWidth="1"/>
    <col min="2073" max="2073" width="0" style="254" hidden="1"/>
    <col min="2074" max="2074" width="16.6640625" style="254" customWidth="1"/>
    <col min="2075" max="2075" width="17.44140625" style="254" customWidth="1"/>
    <col min="2076" max="2077" width="0" style="254" hidden="1"/>
    <col min="2078" max="2080" width="15.33203125" style="254" customWidth="1"/>
    <col min="2081" max="2081" width="17" style="254" customWidth="1"/>
    <col min="2082" max="2082" width="0" style="254" hidden="1"/>
    <col min="2083" max="2084" width="15.5546875" style="254" customWidth="1"/>
    <col min="2085" max="2085" width="13.6640625" style="254" customWidth="1"/>
    <col min="2086" max="2086" width="9" style="254" customWidth="1"/>
    <col min="2087" max="2087" width="49.88671875" style="254" customWidth="1"/>
    <col min="2088" max="2088" width="0" style="254" hidden="1"/>
    <col min="2089" max="2090" width="15.88671875" style="254" customWidth="1"/>
    <col min="2091" max="2091" width="14.5546875" style="254" customWidth="1"/>
    <col min="2092" max="2092" width="16.33203125" style="254" customWidth="1"/>
    <col min="2093" max="2093" width="18.109375" style="254" customWidth="1"/>
    <col min="2094" max="2094" width="14.109375" style="254" customWidth="1"/>
    <col min="2095" max="2321" width="0" style="254" hidden="1"/>
    <col min="2322" max="2322" width="7.5546875" style="254" customWidth="1"/>
    <col min="2323" max="2323" width="36.77734375" style="254" customWidth="1"/>
    <col min="2324" max="2325" width="0" style="254" hidden="1"/>
    <col min="2326" max="2326" width="16.6640625" style="254" customWidth="1"/>
    <col min="2327" max="2327" width="17.33203125" style="254" customWidth="1"/>
    <col min="2328" max="2328" width="15.5546875" style="254" customWidth="1"/>
    <col min="2329" max="2329" width="0" style="254" hidden="1"/>
    <col min="2330" max="2330" width="16.6640625" style="254" customWidth="1"/>
    <col min="2331" max="2331" width="17.44140625" style="254" customWidth="1"/>
    <col min="2332" max="2333" width="0" style="254" hidden="1"/>
    <col min="2334" max="2336" width="15.33203125" style="254" customWidth="1"/>
    <col min="2337" max="2337" width="17" style="254" customWidth="1"/>
    <col min="2338" max="2338" width="0" style="254" hidden="1"/>
    <col min="2339" max="2340" width="15.5546875" style="254" customWidth="1"/>
    <col min="2341" max="2341" width="13.6640625" style="254" customWidth="1"/>
    <col min="2342" max="2342" width="9" style="254" customWidth="1"/>
    <col min="2343" max="2343" width="49.88671875" style="254" customWidth="1"/>
    <col min="2344" max="2344" width="0" style="254" hidden="1"/>
    <col min="2345" max="2346" width="15.88671875" style="254" customWidth="1"/>
    <col min="2347" max="2347" width="14.5546875" style="254" customWidth="1"/>
    <col min="2348" max="2348" width="16.33203125" style="254" customWidth="1"/>
    <col min="2349" max="2349" width="18.109375" style="254" customWidth="1"/>
    <col min="2350" max="2350" width="14.109375" style="254" customWidth="1"/>
    <col min="2351" max="2577" width="0" style="254" hidden="1"/>
    <col min="2578" max="2578" width="7.5546875" style="254" customWidth="1"/>
    <col min="2579" max="2579" width="36.77734375" style="254" customWidth="1"/>
    <col min="2580" max="2581" width="0" style="254" hidden="1"/>
    <col min="2582" max="2582" width="16.6640625" style="254" customWidth="1"/>
    <col min="2583" max="2583" width="17.33203125" style="254" customWidth="1"/>
    <col min="2584" max="2584" width="15.5546875" style="254" customWidth="1"/>
    <col min="2585" max="2585" width="0" style="254" hidden="1"/>
    <col min="2586" max="2586" width="16.6640625" style="254" customWidth="1"/>
    <col min="2587" max="2587" width="17.44140625" style="254" customWidth="1"/>
    <col min="2588" max="2589" width="0" style="254" hidden="1"/>
    <col min="2590" max="2592" width="15.33203125" style="254" customWidth="1"/>
    <col min="2593" max="2593" width="17" style="254" customWidth="1"/>
    <col min="2594" max="2594" width="0" style="254" hidden="1"/>
    <col min="2595" max="2596" width="15.5546875" style="254" customWidth="1"/>
    <col min="2597" max="2597" width="13.6640625" style="254" customWidth="1"/>
    <col min="2598" max="2598" width="9" style="254" customWidth="1"/>
    <col min="2599" max="2599" width="49.88671875" style="254" customWidth="1"/>
    <col min="2600" max="2600" width="0" style="254" hidden="1"/>
    <col min="2601" max="2602" width="15.88671875" style="254" customWidth="1"/>
    <col min="2603" max="2603" width="14.5546875" style="254" customWidth="1"/>
    <col min="2604" max="2604" width="16.33203125" style="254" customWidth="1"/>
    <col min="2605" max="2605" width="18.109375" style="254" customWidth="1"/>
    <col min="2606" max="2606" width="14.109375" style="254" customWidth="1"/>
    <col min="2607" max="2833" width="0" style="254" hidden="1"/>
    <col min="2834" max="2834" width="7.5546875" style="254" customWidth="1"/>
    <col min="2835" max="2835" width="36.77734375" style="254" customWidth="1"/>
    <col min="2836" max="2837" width="0" style="254" hidden="1"/>
    <col min="2838" max="2838" width="16.6640625" style="254" customWidth="1"/>
    <col min="2839" max="2839" width="17.33203125" style="254" customWidth="1"/>
    <col min="2840" max="2840" width="15.5546875" style="254" customWidth="1"/>
    <col min="2841" max="2841" width="0" style="254" hidden="1"/>
    <col min="2842" max="2842" width="16.6640625" style="254" customWidth="1"/>
    <col min="2843" max="2843" width="17.44140625" style="254" customWidth="1"/>
    <col min="2844" max="2845" width="0" style="254" hidden="1"/>
    <col min="2846" max="2848" width="15.33203125" style="254" customWidth="1"/>
    <col min="2849" max="2849" width="17" style="254" customWidth="1"/>
    <col min="2850" max="2850" width="0" style="254" hidden="1"/>
    <col min="2851" max="2852" width="15.5546875" style="254" customWidth="1"/>
    <col min="2853" max="2853" width="13.6640625" style="254" customWidth="1"/>
    <col min="2854" max="2854" width="9" style="254" customWidth="1"/>
    <col min="2855" max="2855" width="49.88671875" style="254" customWidth="1"/>
    <col min="2856" max="2856" width="0" style="254" hidden="1"/>
    <col min="2857" max="2858" width="15.88671875" style="254" customWidth="1"/>
    <col min="2859" max="2859" width="14.5546875" style="254" customWidth="1"/>
    <col min="2860" max="2860" width="16.33203125" style="254" customWidth="1"/>
    <col min="2861" max="2861" width="18.109375" style="254" customWidth="1"/>
    <col min="2862" max="2862" width="14.109375" style="254" customWidth="1"/>
    <col min="2863" max="3089" width="0" style="254" hidden="1"/>
    <col min="3090" max="3090" width="7.5546875" style="254" customWidth="1"/>
    <col min="3091" max="3091" width="36.77734375" style="254" customWidth="1"/>
    <col min="3092" max="3093" width="0" style="254" hidden="1"/>
    <col min="3094" max="3094" width="16.6640625" style="254" customWidth="1"/>
    <col min="3095" max="3095" width="17.33203125" style="254" customWidth="1"/>
    <col min="3096" max="3096" width="15.5546875" style="254" customWidth="1"/>
    <col min="3097" max="3097" width="0" style="254" hidden="1"/>
    <col min="3098" max="3098" width="16.6640625" style="254" customWidth="1"/>
    <col min="3099" max="3099" width="17.44140625" style="254" customWidth="1"/>
    <col min="3100" max="3101" width="0" style="254" hidden="1"/>
    <col min="3102" max="3104" width="15.33203125" style="254" customWidth="1"/>
    <col min="3105" max="3105" width="17" style="254" customWidth="1"/>
    <col min="3106" max="3106" width="0" style="254" hidden="1"/>
    <col min="3107" max="3108" width="15.5546875" style="254" customWidth="1"/>
    <col min="3109" max="3109" width="13.6640625" style="254" customWidth="1"/>
    <col min="3110" max="3110" width="9" style="254" customWidth="1"/>
    <col min="3111" max="3111" width="49.88671875" style="254" customWidth="1"/>
    <col min="3112" max="3112" width="0" style="254" hidden="1"/>
    <col min="3113" max="3114" width="15.88671875" style="254" customWidth="1"/>
    <col min="3115" max="3115" width="14.5546875" style="254" customWidth="1"/>
    <col min="3116" max="3116" width="16.33203125" style="254" customWidth="1"/>
    <col min="3117" max="3117" width="18.109375" style="254" customWidth="1"/>
    <col min="3118" max="3118" width="14.109375" style="254" customWidth="1"/>
    <col min="3119" max="3345" width="0" style="254" hidden="1"/>
    <col min="3346" max="3346" width="7.5546875" style="254" customWidth="1"/>
    <col min="3347" max="3347" width="36.77734375" style="254" customWidth="1"/>
    <col min="3348" max="3349" width="0" style="254" hidden="1"/>
    <col min="3350" max="3350" width="16.6640625" style="254" customWidth="1"/>
    <col min="3351" max="3351" width="17.33203125" style="254" customWidth="1"/>
    <col min="3352" max="3352" width="15.5546875" style="254" customWidth="1"/>
    <col min="3353" max="3353" width="0" style="254" hidden="1"/>
    <col min="3354" max="3354" width="16.6640625" style="254" customWidth="1"/>
    <col min="3355" max="3355" width="17.44140625" style="254" customWidth="1"/>
    <col min="3356" max="3357" width="0" style="254" hidden="1"/>
    <col min="3358" max="3360" width="15.33203125" style="254" customWidth="1"/>
    <col min="3361" max="3361" width="17" style="254" customWidth="1"/>
    <col min="3362" max="3362" width="0" style="254" hidden="1"/>
    <col min="3363" max="3364" width="15.5546875" style="254" customWidth="1"/>
    <col min="3365" max="3365" width="13.6640625" style="254" customWidth="1"/>
    <col min="3366" max="3366" width="9" style="254" customWidth="1"/>
    <col min="3367" max="3367" width="49.88671875" style="254" customWidth="1"/>
    <col min="3368" max="3368" width="0" style="254" hidden="1"/>
    <col min="3369" max="3370" width="15.88671875" style="254" customWidth="1"/>
    <col min="3371" max="3371" width="14.5546875" style="254" customWidth="1"/>
    <col min="3372" max="3372" width="16.33203125" style="254" customWidth="1"/>
    <col min="3373" max="3373" width="18.109375" style="254" customWidth="1"/>
    <col min="3374" max="3374" width="14.109375" style="254" customWidth="1"/>
    <col min="3375" max="3601" width="0" style="254" hidden="1"/>
    <col min="3602" max="3602" width="7.5546875" style="254" customWidth="1"/>
    <col min="3603" max="3603" width="36.77734375" style="254" customWidth="1"/>
    <col min="3604" max="3605" width="0" style="254" hidden="1"/>
    <col min="3606" max="3606" width="16.6640625" style="254" customWidth="1"/>
    <col min="3607" max="3607" width="17.33203125" style="254" customWidth="1"/>
    <col min="3608" max="3608" width="15.5546875" style="254" customWidth="1"/>
    <col min="3609" max="3609" width="0" style="254" hidden="1"/>
    <col min="3610" max="3610" width="16.6640625" style="254" customWidth="1"/>
    <col min="3611" max="3611" width="17.44140625" style="254" customWidth="1"/>
    <col min="3612" max="3613" width="0" style="254" hidden="1"/>
    <col min="3614" max="3616" width="15.33203125" style="254" customWidth="1"/>
    <col min="3617" max="3617" width="17" style="254" customWidth="1"/>
    <col min="3618" max="3618" width="0" style="254" hidden="1"/>
    <col min="3619" max="3620" width="15.5546875" style="254" customWidth="1"/>
    <col min="3621" max="3621" width="13.6640625" style="254" customWidth="1"/>
    <col min="3622" max="3622" width="9" style="254" customWidth="1"/>
    <col min="3623" max="3623" width="49.88671875" style="254" customWidth="1"/>
    <col min="3624" max="3624" width="0" style="254" hidden="1"/>
    <col min="3625" max="3626" width="15.88671875" style="254" customWidth="1"/>
    <col min="3627" max="3627" width="14.5546875" style="254" customWidth="1"/>
    <col min="3628" max="3628" width="16.33203125" style="254" customWidth="1"/>
    <col min="3629" max="3629" width="18.109375" style="254" customWidth="1"/>
    <col min="3630" max="3630" width="14.109375" style="254" customWidth="1"/>
    <col min="3631" max="3857" width="0" style="254" hidden="1"/>
    <col min="3858" max="3858" width="7.5546875" style="254" customWidth="1"/>
    <col min="3859" max="3859" width="36.77734375" style="254" customWidth="1"/>
    <col min="3860" max="3861" width="0" style="254" hidden="1"/>
    <col min="3862" max="3862" width="16.6640625" style="254" customWidth="1"/>
    <col min="3863" max="3863" width="17.33203125" style="254" customWidth="1"/>
    <col min="3864" max="3864" width="15.5546875" style="254" customWidth="1"/>
    <col min="3865" max="3865" width="0" style="254" hidden="1"/>
    <col min="3866" max="3866" width="16.6640625" style="254" customWidth="1"/>
    <col min="3867" max="3867" width="17.44140625" style="254" customWidth="1"/>
    <col min="3868" max="3869" width="0" style="254" hidden="1"/>
    <col min="3870" max="3872" width="15.33203125" style="254" customWidth="1"/>
    <col min="3873" max="3873" width="17" style="254" customWidth="1"/>
    <col min="3874" max="3874" width="0" style="254" hidden="1"/>
    <col min="3875" max="3876" width="15.5546875" style="254" customWidth="1"/>
    <col min="3877" max="3877" width="13.6640625" style="254" customWidth="1"/>
    <col min="3878" max="3878" width="9" style="254" customWidth="1"/>
    <col min="3879" max="3879" width="49.88671875" style="254" customWidth="1"/>
    <col min="3880" max="3880" width="0" style="254" hidden="1"/>
    <col min="3881" max="3882" width="15.88671875" style="254" customWidth="1"/>
    <col min="3883" max="3883" width="14.5546875" style="254" customWidth="1"/>
    <col min="3884" max="3884" width="16.33203125" style="254" customWidth="1"/>
    <col min="3885" max="3885" width="18.109375" style="254" customWidth="1"/>
    <col min="3886" max="3886" width="14.109375" style="254" customWidth="1"/>
    <col min="3887" max="4113" width="0" style="254" hidden="1"/>
    <col min="4114" max="4114" width="7.5546875" style="254" customWidth="1"/>
    <col min="4115" max="4115" width="36.77734375" style="254" customWidth="1"/>
    <col min="4116" max="4117" width="0" style="254" hidden="1"/>
    <col min="4118" max="4118" width="16.6640625" style="254" customWidth="1"/>
    <col min="4119" max="4119" width="17.33203125" style="254" customWidth="1"/>
    <col min="4120" max="4120" width="15.5546875" style="254" customWidth="1"/>
    <col min="4121" max="4121" width="0" style="254" hidden="1"/>
    <col min="4122" max="4122" width="16.6640625" style="254" customWidth="1"/>
    <col min="4123" max="4123" width="17.44140625" style="254" customWidth="1"/>
    <col min="4124" max="4125" width="0" style="254" hidden="1"/>
    <col min="4126" max="4128" width="15.33203125" style="254" customWidth="1"/>
    <col min="4129" max="4129" width="17" style="254" customWidth="1"/>
    <col min="4130" max="4130" width="0" style="254" hidden="1"/>
    <col min="4131" max="4132" width="15.5546875" style="254" customWidth="1"/>
    <col min="4133" max="4133" width="13.6640625" style="254" customWidth="1"/>
    <col min="4134" max="4134" width="9" style="254" customWidth="1"/>
    <col min="4135" max="4135" width="49.88671875" style="254" customWidth="1"/>
    <col min="4136" max="4136" width="0" style="254" hidden="1"/>
    <col min="4137" max="4138" width="15.88671875" style="254" customWidth="1"/>
    <col min="4139" max="4139" width="14.5546875" style="254" customWidth="1"/>
    <col min="4140" max="4140" width="16.33203125" style="254" customWidth="1"/>
    <col min="4141" max="4141" width="18.109375" style="254" customWidth="1"/>
    <col min="4142" max="4142" width="14.109375" style="254" customWidth="1"/>
    <col min="4143" max="4369" width="0" style="254" hidden="1"/>
    <col min="4370" max="4370" width="7.5546875" style="254" customWidth="1"/>
    <col min="4371" max="4371" width="36.77734375" style="254" customWidth="1"/>
    <col min="4372" max="4373" width="0" style="254" hidden="1"/>
    <col min="4374" max="4374" width="16.6640625" style="254" customWidth="1"/>
    <col min="4375" max="4375" width="17.33203125" style="254" customWidth="1"/>
    <col min="4376" max="4376" width="15.5546875" style="254" customWidth="1"/>
    <col min="4377" max="4377" width="0" style="254" hidden="1"/>
    <col min="4378" max="4378" width="16.6640625" style="254" customWidth="1"/>
    <col min="4379" max="4379" width="17.44140625" style="254" customWidth="1"/>
    <col min="4380" max="4381" width="0" style="254" hidden="1"/>
    <col min="4382" max="4384" width="15.33203125" style="254" customWidth="1"/>
    <col min="4385" max="4385" width="17" style="254" customWidth="1"/>
    <col min="4386" max="4386" width="0" style="254" hidden="1"/>
    <col min="4387" max="4388" width="15.5546875" style="254" customWidth="1"/>
    <col min="4389" max="4389" width="13.6640625" style="254" customWidth="1"/>
    <col min="4390" max="4390" width="9" style="254" customWidth="1"/>
    <col min="4391" max="4391" width="49.88671875" style="254" customWidth="1"/>
    <col min="4392" max="4392" width="0" style="254" hidden="1"/>
    <col min="4393" max="4394" width="15.88671875" style="254" customWidth="1"/>
    <col min="4395" max="4395" width="14.5546875" style="254" customWidth="1"/>
    <col min="4396" max="4396" width="16.33203125" style="254" customWidth="1"/>
    <col min="4397" max="4397" width="18.109375" style="254" customWidth="1"/>
    <col min="4398" max="4398" width="14.109375" style="254" customWidth="1"/>
    <col min="4399" max="4625" width="0" style="254" hidden="1"/>
    <col min="4626" max="4626" width="7.5546875" style="254" customWidth="1"/>
    <col min="4627" max="4627" width="36.77734375" style="254" customWidth="1"/>
    <col min="4628" max="4629" width="0" style="254" hidden="1"/>
    <col min="4630" max="4630" width="16.6640625" style="254" customWidth="1"/>
    <col min="4631" max="4631" width="17.33203125" style="254" customWidth="1"/>
    <col min="4632" max="4632" width="15.5546875" style="254" customWidth="1"/>
    <col min="4633" max="4633" width="0" style="254" hidden="1"/>
    <col min="4634" max="4634" width="16.6640625" style="254" customWidth="1"/>
    <col min="4635" max="4635" width="17.44140625" style="254" customWidth="1"/>
    <col min="4636" max="4637" width="0" style="254" hidden="1"/>
    <col min="4638" max="4640" width="15.33203125" style="254" customWidth="1"/>
    <col min="4641" max="4641" width="17" style="254" customWidth="1"/>
    <col min="4642" max="4642" width="0" style="254" hidden="1"/>
    <col min="4643" max="4644" width="15.5546875" style="254" customWidth="1"/>
    <col min="4645" max="4645" width="13.6640625" style="254" customWidth="1"/>
    <col min="4646" max="4646" width="9" style="254" customWidth="1"/>
    <col min="4647" max="4647" width="49.88671875" style="254" customWidth="1"/>
    <col min="4648" max="4648" width="0" style="254" hidden="1"/>
    <col min="4649" max="4650" width="15.88671875" style="254" customWidth="1"/>
    <col min="4651" max="4651" width="14.5546875" style="254" customWidth="1"/>
    <col min="4652" max="4652" width="16.33203125" style="254" customWidth="1"/>
    <col min="4653" max="4653" width="18.109375" style="254" customWidth="1"/>
    <col min="4654" max="4654" width="14.109375" style="254" customWidth="1"/>
    <col min="4655" max="4881" width="0" style="254" hidden="1"/>
    <col min="4882" max="4882" width="7.5546875" style="254" customWidth="1"/>
    <col min="4883" max="4883" width="36.77734375" style="254" customWidth="1"/>
    <col min="4884" max="4885" width="0" style="254" hidden="1"/>
    <col min="4886" max="4886" width="16.6640625" style="254" customWidth="1"/>
    <col min="4887" max="4887" width="17.33203125" style="254" customWidth="1"/>
    <col min="4888" max="4888" width="15.5546875" style="254" customWidth="1"/>
    <col min="4889" max="4889" width="0" style="254" hidden="1"/>
    <col min="4890" max="4890" width="16.6640625" style="254" customWidth="1"/>
    <col min="4891" max="4891" width="17.44140625" style="254" customWidth="1"/>
    <col min="4892" max="4893" width="0" style="254" hidden="1"/>
    <col min="4894" max="4896" width="15.33203125" style="254" customWidth="1"/>
    <col min="4897" max="4897" width="17" style="254" customWidth="1"/>
    <col min="4898" max="4898" width="0" style="254" hidden="1"/>
    <col min="4899" max="4900" width="15.5546875" style="254" customWidth="1"/>
    <col min="4901" max="4901" width="13.6640625" style="254" customWidth="1"/>
    <col min="4902" max="4902" width="9" style="254" customWidth="1"/>
    <col min="4903" max="4903" width="49.88671875" style="254" customWidth="1"/>
    <col min="4904" max="4904" width="0" style="254" hidden="1"/>
    <col min="4905" max="4906" width="15.88671875" style="254" customWidth="1"/>
    <col min="4907" max="4907" width="14.5546875" style="254" customWidth="1"/>
    <col min="4908" max="4908" width="16.33203125" style="254" customWidth="1"/>
    <col min="4909" max="4909" width="18.109375" style="254" customWidth="1"/>
    <col min="4910" max="4910" width="14.109375" style="254" customWidth="1"/>
    <col min="4911" max="5137" width="0" style="254" hidden="1"/>
    <col min="5138" max="5138" width="7.5546875" style="254" customWidth="1"/>
    <col min="5139" max="5139" width="36.77734375" style="254" customWidth="1"/>
    <col min="5140" max="5141" width="0" style="254" hidden="1"/>
    <col min="5142" max="5142" width="16.6640625" style="254" customWidth="1"/>
    <col min="5143" max="5143" width="17.33203125" style="254" customWidth="1"/>
    <col min="5144" max="5144" width="15.5546875" style="254" customWidth="1"/>
    <col min="5145" max="5145" width="0" style="254" hidden="1"/>
    <col min="5146" max="5146" width="16.6640625" style="254" customWidth="1"/>
    <col min="5147" max="5147" width="17.44140625" style="254" customWidth="1"/>
    <col min="5148" max="5149" width="0" style="254" hidden="1"/>
    <col min="5150" max="5152" width="15.33203125" style="254" customWidth="1"/>
    <col min="5153" max="5153" width="17" style="254" customWidth="1"/>
    <col min="5154" max="5154" width="0" style="254" hidden="1"/>
    <col min="5155" max="5156" width="15.5546875" style="254" customWidth="1"/>
    <col min="5157" max="5157" width="13.6640625" style="254" customWidth="1"/>
    <col min="5158" max="5158" width="9" style="254" customWidth="1"/>
    <col min="5159" max="5159" width="49.88671875" style="254" customWidth="1"/>
    <col min="5160" max="5160" width="0" style="254" hidden="1"/>
    <col min="5161" max="5162" width="15.88671875" style="254" customWidth="1"/>
    <col min="5163" max="5163" width="14.5546875" style="254" customWidth="1"/>
    <col min="5164" max="5164" width="16.33203125" style="254" customWidth="1"/>
    <col min="5165" max="5165" width="18.109375" style="254" customWidth="1"/>
    <col min="5166" max="5166" width="14.109375" style="254" customWidth="1"/>
    <col min="5167" max="5393" width="0" style="254" hidden="1"/>
    <col min="5394" max="5394" width="7.5546875" style="254" customWidth="1"/>
    <col min="5395" max="5395" width="36.77734375" style="254" customWidth="1"/>
    <col min="5396" max="5397" width="0" style="254" hidden="1"/>
    <col min="5398" max="5398" width="16.6640625" style="254" customWidth="1"/>
    <col min="5399" max="5399" width="17.33203125" style="254" customWidth="1"/>
    <col min="5400" max="5400" width="15.5546875" style="254" customWidth="1"/>
    <col min="5401" max="5401" width="0" style="254" hidden="1"/>
    <col min="5402" max="5402" width="16.6640625" style="254" customWidth="1"/>
    <col min="5403" max="5403" width="17.44140625" style="254" customWidth="1"/>
    <col min="5404" max="5405" width="0" style="254" hidden="1"/>
    <col min="5406" max="5408" width="15.33203125" style="254" customWidth="1"/>
    <col min="5409" max="5409" width="17" style="254" customWidth="1"/>
    <col min="5410" max="5410" width="0" style="254" hidden="1"/>
    <col min="5411" max="5412" width="15.5546875" style="254" customWidth="1"/>
    <col min="5413" max="5413" width="13.6640625" style="254" customWidth="1"/>
    <col min="5414" max="5414" width="9" style="254" customWidth="1"/>
    <col min="5415" max="5415" width="49.88671875" style="254" customWidth="1"/>
    <col min="5416" max="5416" width="0" style="254" hidden="1"/>
    <col min="5417" max="5418" width="15.88671875" style="254" customWidth="1"/>
    <col min="5419" max="5419" width="14.5546875" style="254" customWidth="1"/>
    <col min="5420" max="5420" width="16.33203125" style="254" customWidth="1"/>
    <col min="5421" max="5421" width="18.109375" style="254" customWidth="1"/>
    <col min="5422" max="5422" width="14.109375" style="254" customWidth="1"/>
    <col min="5423" max="5649" width="0" style="254" hidden="1"/>
    <col min="5650" max="5650" width="7.5546875" style="254" customWidth="1"/>
    <col min="5651" max="5651" width="36.77734375" style="254" customWidth="1"/>
    <col min="5652" max="5653" width="0" style="254" hidden="1"/>
    <col min="5654" max="5654" width="16.6640625" style="254" customWidth="1"/>
    <col min="5655" max="5655" width="17.33203125" style="254" customWidth="1"/>
    <col min="5656" max="5656" width="15.5546875" style="254" customWidth="1"/>
    <col min="5657" max="5657" width="0" style="254" hidden="1"/>
    <col min="5658" max="5658" width="16.6640625" style="254" customWidth="1"/>
    <col min="5659" max="5659" width="17.44140625" style="254" customWidth="1"/>
    <col min="5660" max="5661" width="0" style="254" hidden="1"/>
    <col min="5662" max="5664" width="15.33203125" style="254" customWidth="1"/>
    <col min="5665" max="5665" width="17" style="254" customWidth="1"/>
    <col min="5666" max="5666" width="0" style="254" hidden="1"/>
    <col min="5667" max="5668" width="15.5546875" style="254" customWidth="1"/>
    <col min="5669" max="5669" width="13.6640625" style="254" customWidth="1"/>
    <col min="5670" max="5670" width="9" style="254" customWidth="1"/>
    <col min="5671" max="5671" width="49.88671875" style="254" customWidth="1"/>
    <col min="5672" max="5672" width="0" style="254" hidden="1"/>
    <col min="5673" max="5674" width="15.88671875" style="254" customWidth="1"/>
    <col min="5675" max="5675" width="14.5546875" style="254" customWidth="1"/>
    <col min="5676" max="5676" width="16.33203125" style="254" customWidth="1"/>
    <col min="5677" max="5677" width="18.109375" style="254" customWidth="1"/>
    <col min="5678" max="5678" width="14.109375" style="254" customWidth="1"/>
    <col min="5679" max="5905" width="0" style="254" hidden="1"/>
    <col min="5906" max="5906" width="7.5546875" style="254" customWidth="1"/>
    <col min="5907" max="5907" width="36.77734375" style="254" customWidth="1"/>
    <col min="5908" max="5909" width="0" style="254" hidden="1"/>
    <col min="5910" max="5910" width="16.6640625" style="254" customWidth="1"/>
    <col min="5911" max="5911" width="17.33203125" style="254" customWidth="1"/>
    <col min="5912" max="5912" width="15.5546875" style="254" customWidth="1"/>
    <col min="5913" max="5913" width="0" style="254" hidden="1"/>
    <col min="5914" max="5914" width="16.6640625" style="254" customWidth="1"/>
    <col min="5915" max="5915" width="17.44140625" style="254" customWidth="1"/>
    <col min="5916" max="5917" width="0" style="254" hidden="1"/>
    <col min="5918" max="5920" width="15.33203125" style="254" customWidth="1"/>
    <col min="5921" max="5921" width="17" style="254" customWidth="1"/>
    <col min="5922" max="5922" width="0" style="254" hidden="1"/>
    <col min="5923" max="5924" width="15.5546875" style="254" customWidth="1"/>
    <col min="5925" max="5925" width="13.6640625" style="254" customWidth="1"/>
    <col min="5926" max="5926" width="9" style="254" customWidth="1"/>
    <col min="5927" max="5927" width="49.88671875" style="254" customWidth="1"/>
    <col min="5928" max="5928" width="0" style="254" hidden="1"/>
    <col min="5929" max="5930" width="15.88671875" style="254" customWidth="1"/>
    <col min="5931" max="5931" width="14.5546875" style="254" customWidth="1"/>
    <col min="5932" max="5932" width="16.33203125" style="254" customWidth="1"/>
    <col min="5933" max="5933" width="18.109375" style="254" customWidth="1"/>
    <col min="5934" max="5934" width="14.109375" style="254" customWidth="1"/>
    <col min="5935" max="6161" width="0" style="254" hidden="1"/>
    <col min="6162" max="6162" width="7.5546875" style="254" customWidth="1"/>
    <col min="6163" max="6163" width="36.77734375" style="254" customWidth="1"/>
    <col min="6164" max="6165" width="0" style="254" hidden="1"/>
    <col min="6166" max="6166" width="16.6640625" style="254" customWidth="1"/>
    <col min="6167" max="6167" width="17.33203125" style="254" customWidth="1"/>
    <col min="6168" max="6168" width="15.5546875" style="254" customWidth="1"/>
    <col min="6169" max="6169" width="0" style="254" hidden="1"/>
    <col min="6170" max="6170" width="16.6640625" style="254" customWidth="1"/>
    <col min="6171" max="6171" width="17.44140625" style="254" customWidth="1"/>
    <col min="6172" max="6173" width="0" style="254" hidden="1"/>
    <col min="6174" max="6176" width="15.33203125" style="254" customWidth="1"/>
    <col min="6177" max="6177" width="17" style="254" customWidth="1"/>
    <col min="6178" max="6178" width="0" style="254" hidden="1"/>
    <col min="6179" max="6180" width="15.5546875" style="254" customWidth="1"/>
    <col min="6181" max="6181" width="13.6640625" style="254" customWidth="1"/>
    <col min="6182" max="6182" width="9" style="254" customWidth="1"/>
    <col min="6183" max="6183" width="49.88671875" style="254" customWidth="1"/>
    <col min="6184" max="6184" width="0" style="254" hidden="1"/>
    <col min="6185" max="6186" width="15.88671875" style="254" customWidth="1"/>
    <col min="6187" max="6187" width="14.5546875" style="254" customWidth="1"/>
    <col min="6188" max="6188" width="16.33203125" style="254" customWidth="1"/>
    <col min="6189" max="6189" width="18.109375" style="254" customWidth="1"/>
    <col min="6190" max="6190" width="14.109375" style="254" customWidth="1"/>
    <col min="6191" max="6417" width="0" style="254" hidden="1"/>
    <col min="6418" max="6418" width="7.5546875" style="254" customWidth="1"/>
    <col min="6419" max="6419" width="36.77734375" style="254" customWidth="1"/>
    <col min="6420" max="6421" width="0" style="254" hidden="1"/>
    <col min="6422" max="6422" width="16.6640625" style="254" customWidth="1"/>
    <col min="6423" max="6423" width="17.33203125" style="254" customWidth="1"/>
    <col min="6424" max="6424" width="15.5546875" style="254" customWidth="1"/>
    <col min="6425" max="6425" width="0" style="254" hidden="1"/>
    <col min="6426" max="6426" width="16.6640625" style="254" customWidth="1"/>
    <col min="6427" max="6427" width="17.44140625" style="254" customWidth="1"/>
    <col min="6428" max="6429" width="0" style="254" hidden="1"/>
    <col min="6430" max="6432" width="15.33203125" style="254" customWidth="1"/>
    <col min="6433" max="6433" width="17" style="254" customWidth="1"/>
    <col min="6434" max="6434" width="0" style="254" hidden="1"/>
    <col min="6435" max="6436" width="15.5546875" style="254" customWidth="1"/>
    <col min="6437" max="6437" width="13.6640625" style="254" customWidth="1"/>
    <col min="6438" max="6438" width="9" style="254" customWidth="1"/>
    <col min="6439" max="6439" width="49.88671875" style="254" customWidth="1"/>
    <col min="6440" max="6440" width="0" style="254" hidden="1"/>
    <col min="6441" max="6442" width="15.88671875" style="254" customWidth="1"/>
    <col min="6443" max="6443" width="14.5546875" style="254" customWidth="1"/>
    <col min="6444" max="6444" width="16.33203125" style="254" customWidth="1"/>
    <col min="6445" max="6445" width="18.109375" style="254" customWidth="1"/>
    <col min="6446" max="6446" width="14.109375" style="254" customWidth="1"/>
    <col min="6447" max="6673" width="0" style="254" hidden="1"/>
    <col min="6674" max="6674" width="7.5546875" style="254" customWidth="1"/>
    <col min="6675" max="6675" width="36.77734375" style="254" customWidth="1"/>
    <col min="6676" max="6677" width="0" style="254" hidden="1"/>
    <col min="6678" max="6678" width="16.6640625" style="254" customWidth="1"/>
    <col min="6679" max="6679" width="17.33203125" style="254" customWidth="1"/>
    <col min="6680" max="6680" width="15.5546875" style="254" customWidth="1"/>
    <col min="6681" max="6681" width="0" style="254" hidden="1"/>
    <col min="6682" max="6682" width="16.6640625" style="254" customWidth="1"/>
    <col min="6683" max="6683" width="17.44140625" style="254" customWidth="1"/>
    <col min="6684" max="6685" width="0" style="254" hidden="1"/>
    <col min="6686" max="6688" width="15.33203125" style="254" customWidth="1"/>
    <col min="6689" max="6689" width="17" style="254" customWidth="1"/>
    <col min="6690" max="6690" width="0" style="254" hidden="1"/>
    <col min="6691" max="6692" width="15.5546875" style="254" customWidth="1"/>
    <col min="6693" max="6693" width="13.6640625" style="254" customWidth="1"/>
    <col min="6694" max="6694" width="9" style="254" customWidth="1"/>
    <col min="6695" max="6695" width="49.88671875" style="254" customWidth="1"/>
    <col min="6696" max="6696" width="0" style="254" hidden="1"/>
    <col min="6697" max="6698" width="15.88671875" style="254" customWidth="1"/>
    <col min="6699" max="6699" width="14.5546875" style="254" customWidth="1"/>
    <col min="6700" max="6700" width="16.33203125" style="254" customWidth="1"/>
    <col min="6701" max="6701" width="18.109375" style="254" customWidth="1"/>
    <col min="6702" max="6702" width="14.109375" style="254" customWidth="1"/>
    <col min="6703" max="6929" width="0" style="254" hidden="1"/>
    <col min="6930" max="6930" width="7.5546875" style="254" customWidth="1"/>
    <col min="6931" max="6931" width="36.77734375" style="254" customWidth="1"/>
    <col min="6932" max="6933" width="0" style="254" hidden="1"/>
    <col min="6934" max="6934" width="16.6640625" style="254" customWidth="1"/>
    <col min="6935" max="6935" width="17.33203125" style="254" customWidth="1"/>
    <col min="6936" max="6936" width="15.5546875" style="254" customWidth="1"/>
    <col min="6937" max="6937" width="0" style="254" hidden="1"/>
    <col min="6938" max="6938" width="16.6640625" style="254" customWidth="1"/>
    <col min="6939" max="6939" width="17.44140625" style="254" customWidth="1"/>
    <col min="6940" max="6941" width="0" style="254" hidden="1"/>
    <col min="6942" max="6944" width="15.33203125" style="254" customWidth="1"/>
    <col min="6945" max="6945" width="17" style="254" customWidth="1"/>
    <col min="6946" max="6946" width="0" style="254" hidden="1"/>
    <col min="6947" max="6948" width="15.5546875" style="254" customWidth="1"/>
    <col min="6949" max="6949" width="13.6640625" style="254" customWidth="1"/>
    <col min="6950" max="6950" width="9" style="254" customWidth="1"/>
    <col min="6951" max="6951" width="49.88671875" style="254" customWidth="1"/>
    <col min="6952" max="6952" width="0" style="254" hidden="1"/>
    <col min="6953" max="6954" width="15.88671875" style="254" customWidth="1"/>
    <col min="6955" max="6955" width="14.5546875" style="254" customWidth="1"/>
    <col min="6956" max="6956" width="16.33203125" style="254" customWidth="1"/>
    <col min="6957" max="6957" width="18.109375" style="254" customWidth="1"/>
    <col min="6958" max="6958" width="14.109375" style="254" customWidth="1"/>
    <col min="6959" max="7185" width="0" style="254" hidden="1"/>
    <col min="7186" max="7186" width="7.5546875" style="254" customWidth="1"/>
    <col min="7187" max="7187" width="36.77734375" style="254" customWidth="1"/>
    <col min="7188" max="7189" width="0" style="254" hidden="1"/>
    <col min="7190" max="7190" width="16.6640625" style="254" customWidth="1"/>
    <col min="7191" max="7191" width="17.33203125" style="254" customWidth="1"/>
    <col min="7192" max="7192" width="15.5546875" style="254" customWidth="1"/>
    <col min="7193" max="7193" width="0" style="254" hidden="1"/>
    <col min="7194" max="7194" width="16.6640625" style="254" customWidth="1"/>
    <col min="7195" max="7195" width="17.44140625" style="254" customWidth="1"/>
    <col min="7196" max="7197" width="0" style="254" hidden="1"/>
    <col min="7198" max="7200" width="15.33203125" style="254" customWidth="1"/>
    <col min="7201" max="7201" width="17" style="254" customWidth="1"/>
    <col min="7202" max="7202" width="0" style="254" hidden="1"/>
    <col min="7203" max="7204" width="15.5546875" style="254" customWidth="1"/>
    <col min="7205" max="7205" width="13.6640625" style="254" customWidth="1"/>
    <col min="7206" max="7206" width="9" style="254" customWidth="1"/>
    <col min="7207" max="7207" width="49.88671875" style="254" customWidth="1"/>
    <col min="7208" max="7208" width="0" style="254" hidden="1"/>
    <col min="7209" max="7210" width="15.88671875" style="254" customWidth="1"/>
    <col min="7211" max="7211" width="14.5546875" style="254" customWidth="1"/>
    <col min="7212" max="7212" width="16.33203125" style="254" customWidth="1"/>
    <col min="7213" max="7213" width="18.109375" style="254" customWidth="1"/>
    <col min="7214" max="7214" width="14.109375" style="254" customWidth="1"/>
    <col min="7215" max="7441" width="0" style="254" hidden="1"/>
    <col min="7442" max="7442" width="7.5546875" style="254" customWidth="1"/>
    <col min="7443" max="7443" width="36.77734375" style="254" customWidth="1"/>
    <col min="7444" max="7445" width="0" style="254" hidden="1"/>
    <col min="7446" max="7446" width="16.6640625" style="254" customWidth="1"/>
    <col min="7447" max="7447" width="17.33203125" style="254" customWidth="1"/>
    <col min="7448" max="7448" width="15.5546875" style="254" customWidth="1"/>
    <col min="7449" max="7449" width="0" style="254" hidden="1"/>
    <col min="7450" max="7450" width="16.6640625" style="254" customWidth="1"/>
    <col min="7451" max="7451" width="17.44140625" style="254" customWidth="1"/>
    <col min="7452" max="7453" width="0" style="254" hidden="1"/>
    <col min="7454" max="7456" width="15.33203125" style="254" customWidth="1"/>
    <col min="7457" max="7457" width="17" style="254" customWidth="1"/>
    <col min="7458" max="7458" width="0" style="254" hidden="1"/>
    <col min="7459" max="7460" width="15.5546875" style="254" customWidth="1"/>
    <col min="7461" max="7461" width="13.6640625" style="254" customWidth="1"/>
    <col min="7462" max="7462" width="9" style="254" customWidth="1"/>
    <col min="7463" max="7463" width="49.88671875" style="254" customWidth="1"/>
    <col min="7464" max="7464" width="0" style="254" hidden="1"/>
    <col min="7465" max="7466" width="15.88671875" style="254" customWidth="1"/>
    <col min="7467" max="7467" width="14.5546875" style="254" customWidth="1"/>
    <col min="7468" max="7468" width="16.33203125" style="254" customWidth="1"/>
    <col min="7469" max="7469" width="18.109375" style="254" customWidth="1"/>
    <col min="7470" max="7470" width="14.109375" style="254" customWidth="1"/>
    <col min="7471" max="7697" width="0" style="254" hidden="1"/>
    <col min="7698" max="7698" width="7.5546875" style="254" customWidth="1"/>
    <col min="7699" max="7699" width="36.77734375" style="254" customWidth="1"/>
    <col min="7700" max="7701" width="0" style="254" hidden="1"/>
    <col min="7702" max="7702" width="16.6640625" style="254" customWidth="1"/>
    <col min="7703" max="7703" width="17.33203125" style="254" customWidth="1"/>
    <col min="7704" max="7704" width="15.5546875" style="254" customWidth="1"/>
    <col min="7705" max="7705" width="0" style="254" hidden="1"/>
    <col min="7706" max="7706" width="16.6640625" style="254" customWidth="1"/>
    <col min="7707" max="7707" width="17.44140625" style="254" customWidth="1"/>
    <col min="7708" max="7709" width="0" style="254" hidden="1"/>
    <col min="7710" max="7712" width="15.33203125" style="254" customWidth="1"/>
    <col min="7713" max="7713" width="17" style="254" customWidth="1"/>
    <col min="7714" max="7714" width="0" style="254" hidden="1"/>
    <col min="7715" max="7716" width="15.5546875" style="254" customWidth="1"/>
    <col min="7717" max="7717" width="13.6640625" style="254" customWidth="1"/>
    <col min="7718" max="7718" width="9" style="254" customWidth="1"/>
    <col min="7719" max="7719" width="49.88671875" style="254" customWidth="1"/>
    <col min="7720" max="7720" width="0" style="254" hidden="1"/>
    <col min="7721" max="7722" width="15.88671875" style="254" customWidth="1"/>
    <col min="7723" max="7723" width="14.5546875" style="254" customWidth="1"/>
    <col min="7724" max="7724" width="16.33203125" style="254" customWidth="1"/>
    <col min="7725" max="7725" width="18.109375" style="254" customWidth="1"/>
    <col min="7726" max="7726" width="14.109375" style="254" customWidth="1"/>
    <col min="7727" max="7953" width="0" style="254" hidden="1"/>
    <col min="7954" max="7954" width="7.5546875" style="254" customWidth="1"/>
    <col min="7955" max="7955" width="36.77734375" style="254" customWidth="1"/>
    <col min="7956" max="7957" width="0" style="254" hidden="1"/>
    <col min="7958" max="7958" width="16.6640625" style="254" customWidth="1"/>
    <col min="7959" max="7959" width="17.33203125" style="254" customWidth="1"/>
    <col min="7960" max="7960" width="15.5546875" style="254" customWidth="1"/>
    <col min="7961" max="7961" width="0" style="254" hidden="1"/>
    <col min="7962" max="7962" width="16.6640625" style="254" customWidth="1"/>
    <col min="7963" max="7963" width="17.44140625" style="254" customWidth="1"/>
    <col min="7964" max="7965" width="0" style="254" hidden="1"/>
    <col min="7966" max="7968" width="15.33203125" style="254" customWidth="1"/>
    <col min="7969" max="7969" width="17" style="254" customWidth="1"/>
    <col min="7970" max="7970" width="0" style="254" hidden="1"/>
    <col min="7971" max="7972" width="15.5546875" style="254" customWidth="1"/>
    <col min="7973" max="7973" width="13.6640625" style="254" customWidth="1"/>
    <col min="7974" max="7974" width="9" style="254" customWidth="1"/>
    <col min="7975" max="7975" width="49.88671875" style="254" customWidth="1"/>
    <col min="7976" max="7976" width="0" style="254" hidden="1"/>
    <col min="7977" max="7978" width="15.88671875" style="254" customWidth="1"/>
    <col min="7979" max="7979" width="14.5546875" style="254" customWidth="1"/>
    <col min="7980" max="7980" width="16.33203125" style="254" customWidth="1"/>
    <col min="7981" max="7981" width="18.109375" style="254" customWidth="1"/>
    <col min="7982" max="7982" width="14.109375" style="254" customWidth="1"/>
    <col min="7983" max="8209" width="0" style="254" hidden="1"/>
    <col min="8210" max="8210" width="7.5546875" style="254" customWidth="1"/>
    <col min="8211" max="8211" width="36.77734375" style="254" customWidth="1"/>
    <col min="8212" max="8213" width="0" style="254" hidden="1"/>
    <col min="8214" max="8214" width="16.6640625" style="254" customWidth="1"/>
    <col min="8215" max="8215" width="17.33203125" style="254" customWidth="1"/>
    <col min="8216" max="8216" width="15.5546875" style="254" customWidth="1"/>
    <col min="8217" max="8217" width="0" style="254" hidden="1"/>
    <col min="8218" max="8218" width="16.6640625" style="254" customWidth="1"/>
    <col min="8219" max="8219" width="17.44140625" style="254" customWidth="1"/>
    <col min="8220" max="8221" width="0" style="254" hidden="1"/>
    <col min="8222" max="8224" width="15.33203125" style="254" customWidth="1"/>
    <col min="8225" max="8225" width="17" style="254" customWidth="1"/>
    <col min="8226" max="8226" width="0" style="254" hidden="1"/>
    <col min="8227" max="8228" width="15.5546875" style="254" customWidth="1"/>
    <col min="8229" max="8229" width="13.6640625" style="254" customWidth="1"/>
    <col min="8230" max="8230" width="9" style="254" customWidth="1"/>
    <col min="8231" max="8231" width="49.88671875" style="254" customWidth="1"/>
    <col min="8232" max="8232" width="0" style="254" hidden="1"/>
    <col min="8233" max="8234" width="15.88671875" style="254" customWidth="1"/>
    <col min="8235" max="8235" width="14.5546875" style="254" customWidth="1"/>
    <col min="8236" max="8236" width="16.33203125" style="254" customWidth="1"/>
    <col min="8237" max="8237" width="18.109375" style="254" customWidth="1"/>
    <col min="8238" max="8238" width="14.109375" style="254" customWidth="1"/>
    <col min="8239" max="8465" width="0" style="254" hidden="1"/>
    <col min="8466" max="8466" width="7.5546875" style="254" customWidth="1"/>
    <col min="8467" max="8467" width="36.77734375" style="254" customWidth="1"/>
    <col min="8468" max="8469" width="0" style="254" hidden="1"/>
    <col min="8470" max="8470" width="16.6640625" style="254" customWidth="1"/>
    <col min="8471" max="8471" width="17.33203125" style="254" customWidth="1"/>
    <col min="8472" max="8472" width="15.5546875" style="254" customWidth="1"/>
    <col min="8473" max="8473" width="0" style="254" hidden="1"/>
    <col min="8474" max="8474" width="16.6640625" style="254" customWidth="1"/>
    <col min="8475" max="8475" width="17.44140625" style="254" customWidth="1"/>
    <col min="8476" max="8477" width="0" style="254" hidden="1"/>
    <col min="8478" max="8480" width="15.33203125" style="254" customWidth="1"/>
    <col min="8481" max="8481" width="17" style="254" customWidth="1"/>
    <col min="8482" max="8482" width="0" style="254" hidden="1"/>
    <col min="8483" max="8484" width="15.5546875" style="254" customWidth="1"/>
    <col min="8485" max="8485" width="13.6640625" style="254" customWidth="1"/>
    <col min="8486" max="8486" width="9" style="254" customWidth="1"/>
    <col min="8487" max="8487" width="49.88671875" style="254" customWidth="1"/>
    <col min="8488" max="8488" width="0" style="254" hidden="1"/>
    <col min="8489" max="8490" width="15.88671875" style="254" customWidth="1"/>
    <col min="8491" max="8491" width="14.5546875" style="254" customWidth="1"/>
    <col min="8492" max="8492" width="16.33203125" style="254" customWidth="1"/>
    <col min="8493" max="8493" width="18.109375" style="254" customWidth="1"/>
    <col min="8494" max="8494" width="14.109375" style="254" customWidth="1"/>
    <col min="8495" max="8721" width="0" style="254" hidden="1"/>
    <col min="8722" max="8722" width="7.5546875" style="254" customWidth="1"/>
    <col min="8723" max="8723" width="36.77734375" style="254" customWidth="1"/>
    <col min="8724" max="8725" width="0" style="254" hidden="1"/>
    <col min="8726" max="8726" width="16.6640625" style="254" customWidth="1"/>
    <col min="8727" max="8727" width="17.33203125" style="254" customWidth="1"/>
    <col min="8728" max="8728" width="15.5546875" style="254" customWidth="1"/>
    <col min="8729" max="8729" width="0" style="254" hidden="1"/>
    <col min="8730" max="8730" width="16.6640625" style="254" customWidth="1"/>
    <col min="8731" max="8731" width="17.44140625" style="254" customWidth="1"/>
    <col min="8732" max="8733" width="0" style="254" hidden="1"/>
    <col min="8734" max="8736" width="15.33203125" style="254" customWidth="1"/>
    <col min="8737" max="8737" width="17" style="254" customWidth="1"/>
    <col min="8738" max="8738" width="0" style="254" hidden="1"/>
    <col min="8739" max="8740" width="15.5546875" style="254" customWidth="1"/>
    <col min="8741" max="8741" width="13.6640625" style="254" customWidth="1"/>
    <col min="8742" max="8742" width="9" style="254" customWidth="1"/>
    <col min="8743" max="8743" width="49.88671875" style="254" customWidth="1"/>
    <col min="8744" max="8744" width="0" style="254" hidden="1"/>
    <col min="8745" max="8746" width="15.88671875" style="254" customWidth="1"/>
    <col min="8747" max="8747" width="14.5546875" style="254" customWidth="1"/>
    <col min="8748" max="8748" width="16.33203125" style="254" customWidth="1"/>
    <col min="8749" max="8749" width="18.109375" style="254" customWidth="1"/>
    <col min="8750" max="8750" width="14.109375" style="254" customWidth="1"/>
    <col min="8751" max="8977" width="0" style="254" hidden="1"/>
    <col min="8978" max="8978" width="7.5546875" style="254" customWidth="1"/>
    <col min="8979" max="8979" width="36.77734375" style="254" customWidth="1"/>
    <col min="8980" max="8981" width="0" style="254" hidden="1"/>
    <col min="8982" max="8982" width="16.6640625" style="254" customWidth="1"/>
    <col min="8983" max="8983" width="17.33203125" style="254" customWidth="1"/>
    <col min="8984" max="8984" width="15.5546875" style="254" customWidth="1"/>
    <col min="8985" max="8985" width="0" style="254" hidden="1"/>
    <col min="8986" max="8986" width="16.6640625" style="254" customWidth="1"/>
    <col min="8987" max="8987" width="17.44140625" style="254" customWidth="1"/>
    <col min="8988" max="8989" width="0" style="254" hidden="1"/>
    <col min="8990" max="8992" width="15.33203125" style="254" customWidth="1"/>
    <col min="8993" max="8993" width="17" style="254" customWidth="1"/>
    <col min="8994" max="8994" width="0" style="254" hidden="1"/>
    <col min="8995" max="8996" width="15.5546875" style="254" customWidth="1"/>
    <col min="8997" max="8997" width="13.6640625" style="254" customWidth="1"/>
    <col min="8998" max="8998" width="9" style="254" customWidth="1"/>
    <col min="8999" max="8999" width="49.88671875" style="254" customWidth="1"/>
    <col min="9000" max="9000" width="0" style="254" hidden="1"/>
    <col min="9001" max="9002" width="15.88671875" style="254" customWidth="1"/>
    <col min="9003" max="9003" width="14.5546875" style="254" customWidth="1"/>
    <col min="9004" max="9004" width="16.33203125" style="254" customWidth="1"/>
    <col min="9005" max="9005" width="18.109375" style="254" customWidth="1"/>
    <col min="9006" max="9006" width="14.109375" style="254" customWidth="1"/>
    <col min="9007" max="9233" width="0" style="254" hidden="1"/>
    <col min="9234" max="9234" width="7.5546875" style="254" customWidth="1"/>
    <col min="9235" max="9235" width="36.77734375" style="254" customWidth="1"/>
    <col min="9236" max="9237" width="0" style="254" hidden="1"/>
    <col min="9238" max="9238" width="16.6640625" style="254" customWidth="1"/>
    <col min="9239" max="9239" width="17.33203125" style="254" customWidth="1"/>
    <col min="9240" max="9240" width="15.5546875" style="254" customWidth="1"/>
    <col min="9241" max="9241" width="0" style="254" hidden="1"/>
    <col min="9242" max="9242" width="16.6640625" style="254" customWidth="1"/>
    <col min="9243" max="9243" width="17.44140625" style="254" customWidth="1"/>
    <col min="9244" max="9245" width="0" style="254" hidden="1"/>
    <col min="9246" max="9248" width="15.33203125" style="254" customWidth="1"/>
    <col min="9249" max="9249" width="17" style="254" customWidth="1"/>
    <col min="9250" max="9250" width="0" style="254" hidden="1"/>
    <col min="9251" max="9252" width="15.5546875" style="254" customWidth="1"/>
    <col min="9253" max="9253" width="13.6640625" style="254" customWidth="1"/>
    <col min="9254" max="9254" width="9" style="254" customWidth="1"/>
    <col min="9255" max="9255" width="49.88671875" style="254" customWidth="1"/>
    <col min="9256" max="9256" width="0" style="254" hidden="1"/>
    <col min="9257" max="9258" width="15.88671875" style="254" customWidth="1"/>
    <col min="9259" max="9259" width="14.5546875" style="254" customWidth="1"/>
    <col min="9260" max="9260" width="16.33203125" style="254" customWidth="1"/>
    <col min="9261" max="9261" width="18.109375" style="254" customWidth="1"/>
    <col min="9262" max="9262" width="14.109375" style="254" customWidth="1"/>
    <col min="9263" max="9489" width="0" style="254" hidden="1"/>
    <col min="9490" max="9490" width="7.5546875" style="254" customWidth="1"/>
    <col min="9491" max="9491" width="36.77734375" style="254" customWidth="1"/>
    <col min="9492" max="9493" width="0" style="254" hidden="1"/>
    <col min="9494" max="9494" width="16.6640625" style="254" customWidth="1"/>
    <col min="9495" max="9495" width="17.33203125" style="254" customWidth="1"/>
    <col min="9496" max="9496" width="15.5546875" style="254" customWidth="1"/>
    <col min="9497" max="9497" width="0" style="254" hidden="1"/>
    <col min="9498" max="9498" width="16.6640625" style="254" customWidth="1"/>
    <col min="9499" max="9499" width="17.44140625" style="254" customWidth="1"/>
    <col min="9500" max="9501" width="0" style="254" hidden="1"/>
    <col min="9502" max="9504" width="15.33203125" style="254" customWidth="1"/>
    <col min="9505" max="9505" width="17" style="254" customWidth="1"/>
    <col min="9506" max="9506" width="0" style="254" hidden="1"/>
    <col min="9507" max="9508" width="15.5546875" style="254" customWidth="1"/>
    <col min="9509" max="9509" width="13.6640625" style="254" customWidth="1"/>
    <col min="9510" max="9510" width="9" style="254" customWidth="1"/>
    <col min="9511" max="9511" width="49.88671875" style="254" customWidth="1"/>
    <col min="9512" max="9512" width="0" style="254" hidden="1"/>
    <col min="9513" max="9514" width="15.88671875" style="254" customWidth="1"/>
    <col min="9515" max="9515" width="14.5546875" style="254" customWidth="1"/>
    <col min="9516" max="9516" width="16.33203125" style="254" customWidth="1"/>
    <col min="9517" max="9517" width="18.109375" style="254" customWidth="1"/>
    <col min="9518" max="9518" width="14.109375" style="254" customWidth="1"/>
    <col min="9519" max="9745" width="0" style="254" hidden="1"/>
    <col min="9746" max="9746" width="7.5546875" style="254" customWidth="1"/>
    <col min="9747" max="9747" width="36.77734375" style="254" customWidth="1"/>
    <col min="9748" max="9749" width="0" style="254" hidden="1"/>
    <col min="9750" max="9750" width="16.6640625" style="254" customWidth="1"/>
    <col min="9751" max="9751" width="17.33203125" style="254" customWidth="1"/>
    <col min="9752" max="9752" width="15.5546875" style="254" customWidth="1"/>
    <col min="9753" max="9753" width="0" style="254" hidden="1"/>
    <col min="9754" max="9754" width="16.6640625" style="254" customWidth="1"/>
    <col min="9755" max="9755" width="17.44140625" style="254" customWidth="1"/>
    <col min="9756" max="9757" width="0" style="254" hidden="1"/>
    <col min="9758" max="9760" width="15.33203125" style="254" customWidth="1"/>
    <col min="9761" max="9761" width="17" style="254" customWidth="1"/>
    <col min="9762" max="9762" width="0" style="254" hidden="1"/>
    <col min="9763" max="9764" width="15.5546875" style="254" customWidth="1"/>
    <col min="9765" max="9765" width="13.6640625" style="254" customWidth="1"/>
    <col min="9766" max="9766" width="9" style="254" customWidth="1"/>
    <col min="9767" max="9767" width="49.88671875" style="254" customWidth="1"/>
    <col min="9768" max="9768" width="0" style="254" hidden="1"/>
    <col min="9769" max="9770" width="15.88671875" style="254" customWidth="1"/>
    <col min="9771" max="9771" width="14.5546875" style="254" customWidth="1"/>
    <col min="9772" max="9772" width="16.33203125" style="254" customWidth="1"/>
    <col min="9773" max="9773" width="18.109375" style="254" customWidth="1"/>
    <col min="9774" max="9774" width="14.109375" style="254" customWidth="1"/>
    <col min="9775" max="10001" width="0" style="254" hidden="1"/>
    <col min="10002" max="10002" width="7.5546875" style="254" customWidth="1"/>
    <col min="10003" max="10003" width="36.77734375" style="254" customWidth="1"/>
    <col min="10004" max="10005" width="0" style="254" hidden="1"/>
    <col min="10006" max="10006" width="16.6640625" style="254" customWidth="1"/>
    <col min="10007" max="10007" width="17.33203125" style="254" customWidth="1"/>
    <col min="10008" max="10008" width="15.5546875" style="254" customWidth="1"/>
    <col min="10009" max="10009" width="0" style="254" hidden="1"/>
    <col min="10010" max="10010" width="16.6640625" style="254" customWidth="1"/>
    <col min="10011" max="10011" width="17.44140625" style="254" customWidth="1"/>
    <col min="10012" max="10013" width="0" style="254" hidden="1"/>
    <col min="10014" max="10016" width="15.33203125" style="254" customWidth="1"/>
    <col min="10017" max="10017" width="17" style="254" customWidth="1"/>
    <col min="10018" max="10018" width="0" style="254" hidden="1"/>
    <col min="10019" max="10020" width="15.5546875" style="254" customWidth="1"/>
    <col min="10021" max="10021" width="13.6640625" style="254" customWidth="1"/>
    <col min="10022" max="10022" width="9" style="254" customWidth="1"/>
    <col min="10023" max="10023" width="49.88671875" style="254" customWidth="1"/>
    <col min="10024" max="10024" width="0" style="254" hidden="1"/>
    <col min="10025" max="10026" width="15.88671875" style="254" customWidth="1"/>
    <col min="10027" max="10027" width="14.5546875" style="254" customWidth="1"/>
    <col min="10028" max="10028" width="16.33203125" style="254" customWidth="1"/>
    <col min="10029" max="10029" width="18.109375" style="254" customWidth="1"/>
    <col min="10030" max="10030" width="14.109375" style="254" customWidth="1"/>
    <col min="10031" max="10257" width="0" style="254" hidden="1"/>
    <col min="10258" max="10258" width="7.5546875" style="254" customWidth="1"/>
    <col min="10259" max="10259" width="36.77734375" style="254" customWidth="1"/>
    <col min="10260" max="10261" width="0" style="254" hidden="1"/>
    <col min="10262" max="10262" width="16.6640625" style="254" customWidth="1"/>
    <col min="10263" max="10263" width="17.33203125" style="254" customWidth="1"/>
    <col min="10264" max="10264" width="15.5546875" style="254" customWidth="1"/>
    <col min="10265" max="10265" width="0" style="254" hidden="1"/>
    <col min="10266" max="10266" width="16.6640625" style="254" customWidth="1"/>
    <col min="10267" max="10267" width="17.44140625" style="254" customWidth="1"/>
    <col min="10268" max="10269" width="0" style="254" hidden="1"/>
    <col min="10270" max="10272" width="15.33203125" style="254" customWidth="1"/>
    <col min="10273" max="10273" width="17" style="254" customWidth="1"/>
    <col min="10274" max="10274" width="0" style="254" hidden="1"/>
    <col min="10275" max="10276" width="15.5546875" style="254" customWidth="1"/>
    <col min="10277" max="10277" width="13.6640625" style="254" customWidth="1"/>
    <col min="10278" max="10278" width="9" style="254" customWidth="1"/>
    <col min="10279" max="10279" width="49.88671875" style="254" customWidth="1"/>
    <col min="10280" max="10280" width="0" style="254" hidden="1"/>
    <col min="10281" max="10282" width="15.88671875" style="254" customWidth="1"/>
    <col min="10283" max="10283" width="14.5546875" style="254" customWidth="1"/>
    <col min="10284" max="10284" width="16.33203125" style="254" customWidth="1"/>
    <col min="10285" max="10285" width="18.109375" style="254" customWidth="1"/>
    <col min="10286" max="10286" width="14.109375" style="254" customWidth="1"/>
    <col min="10287" max="10513" width="0" style="254" hidden="1"/>
    <col min="10514" max="10514" width="7.5546875" style="254" customWidth="1"/>
    <col min="10515" max="10515" width="36.77734375" style="254" customWidth="1"/>
    <col min="10516" max="10517" width="0" style="254" hidden="1"/>
    <col min="10518" max="10518" width="16.6640625" style="254" customWidth="1"/>
    <col min="10519" max="10519" width="17.33203125" style="254" customWidth="1"/>
    <col min="10520" max="10520" width="15.5546875" style="254" customWidth="1"/>
    <col min="10521" max="10521" width="0" style="254" hidden="1"/>
    <col min="10522" max="10522" width="16.6640625" style="254" customWidth="1"/>
    <col min="10523" max="10523" width="17.44140625" style="254" customWidth="1"/>
    <col min="10524" max="10525" width="0" style="254" hidden="1"/>
    <col min="10526" max="10528" width="15.33203125" style="254" customWidth="1"/>
    <col min="10529" max="10529" width="17" style="254" customWidth="1"/>
    <col min="10530" max="10530" width="0" style="254" hidden="1"/>
    <col min="10531" max="10532" width="15.5546875" style="254" customWidth="1"/>
    <col min="10533" max="10533" width="13.6640625" style="254" customWidth="1"/>
    <col min="10534" max="10534" width="9" style="254" customWidth="1"/>
    <col min="10535" max="10535" width="49.88671875" style="254" customWidth="1"/>
    <col min="10536" max="10536" width="0" style="254" hidden="1"/>
    <col min="10537" max="10538" width="15.88671875" style="254" customWidth="1"/>
    <col min="10539" max="10539" width="14.5546875" style="254" customWidth="1"/>
    <col min="10540" max="10540" width="16.33203125" style="254" customWidth="1"/>
    <col min="10541" max="10541" width="18.109375" style="254" customWidth="1"/>
    <col min="10542" max="10542" width="14.109375" style="254" customWidth="1"/>
    <col min="10543" max="10769" width="0" style="254" hidden="1"/>
    <col min="10770" max="10770" width="7.5546875" style="254" customWidth="1"/>
    <col min="10771" max="10771" width="36.77734375" style="254" customWidth="1"/>
    <col min="10772" max="10773" width="0" style="254" hidden="1"/>
    <col min="10774" max="10774" width="16.6640625" style="254" customWidth="1"/>
    <col min="10775" max="10775" width="17.33203125" style="254" customWidth="1"/>
    <col min="10776" max="10776" width="15.5546875" style="254" customWidth="1"/>
    <col min="10777" max="10777" width="0" style="254" hidden="1"/>
    <col min="10778" max="10778" width="16.6640625" style="254" customWidth="1"/>
    <col min="10779" max="10779" width="17.44140625" style="254" customWidth="1"/>
    <col min="10780" max="10781" width="0" style="254" hidden="1"/>
    <col min="10782" max="10784" width="15.33203125" style="254" customWidth="1"/>
    <col min="10785" max="10785" width="17" style="254" customWidth="1"/>
    <col min="10786" max="10786" width="0" style="254" hidden="1"/>
    <col min="10787" max="10788" width="15.5546875" style="254" customWidth="1"/>
    <col min="10789" max="10789" width="13.6640625" style="254" customWidth="1"/>
    <col min="10790" max="10790" width="9" style="254" customWidth="1"/>
    <col min="10791" max="10791" width="49.88671875" style="254" customWidth="1"/>
    <col min="10792" max="10792" width="0" style="254" hidden="1"/>
    <col min="10793" max="10794" width="15.88671875" style="254" customWidth="1"/>
    <col min="10795" max="10795" width="14.5546875" style="254" customWidth="1"/>
    <col min="10796" max="10796" width="16.33203125" style="254" customWidth="1"/>
    <col min="10797" max="10797" width="18.109375" style="254" customWidth="1"/>
    <col min="10798" max="10798" width="14.109375" style="254" customWidth="1"/>
    <col min="10799" max="11025" width="0" style="254" hidden="1"/>
    <col min="11026" max="11026" width="7.5546875" style="254" customWidth="1"/>
    <col min="11027" max="11027" width="36.77734375" style="254" customWidth="1"/>
    <col min="11028" max="11029" width="0" style="254" hidden="1"/>
    <col min="11030" max="11030" width="16.6640625" style="254" customWidth="1"/>
    <col min="11031" max="11031" width="17.33203125" style="254" customWidth="1"/>
    <col min="11032" max="11032" width="15.5546875" style="254" customWidth="1"/>
    <col min="11033" max="11033" width="0" style="254" hidden="1"/>
    <col min="11034" max="11034" width="16.6640625" style="254" customWidth="1"/>
    <col min="11035" max="11035" width="17.44140625" style="254" customWidth="1"/>
    <col min="11036" max="11037" width="0" style="254" hidden="1"/>
    <col min="11038" max="11040" width="15.33203125" style="254" customWidth="1"/>
    <col min="11041" max="11041" width="17" style="254" customWidth="1"/>
    <col min="11042" max="11042" width="0" style="254" hidden="1"/>
    <col min="11043" max="11044" width="15.5546875" style="254" customWidth="1"/>
    <col min="11045" max="11045" width="13.6640625" style="254" customWidth="1"/>
    <col min="11046" max="11046" width="9" style="254" customWidth="1"/>
    <col min="11047" max="11047" width="49.88671875" style="254" customWidth="1"/>
    <col min="11048" max="11048" width="0" style="254" hidden="1"/>
    <col min="11049" max="11050" width="15.88671875" style="254" customWidth="1"/>
    <col min="11051" max="11051" width="14.5546875" style="254" customWidth="1"/>
    <col min="11052" max="11052" width="16.33203125" style="254" customWidth="1"/>
    <col min="11053" max="11053" width="18.109375" style="254" customWidth="1"/>
    <col min="11054" max="11054" width="14.109375" style="254" customWidth="1"/>
    <col min="11055" max="11281" width="0" style="254" hidden="1"/>
    <col min="11282" max="11282" width="7.5546875" style="254" customWidth="1"/>
    <col min="11283" max="11283" width="36.77734375" style="254" customWidth="1"/>
    <col min="11284" max="11285" width="0" style="254" hidden="1"/>
    <col min="11286" max="11286" width="16.6640625" style="254" customWidth="1"/>
    <col min="11287" max="11287" width="17.33203125" style="254" customWidth="1"/>
    <col min="11288" max="11288" width="15.5546875" style="254" customWidth="1"/>
    <col min="11289" max="11289" width="0" style="254" hidden="1"/>
    <col min="11290" max="11290" width="16.6640625" style="254" customWidth="1"/>
    <col min="11291" max="11291" width="17.44140625" style="254" customWidth="1"/>
    <col min="11292" max="11293" width="0" style="254" hidden="1"/>
    <col min="11294" max="11296" width="15.33203125" style="254" customWidth="1"/>
    <col min="11297" max="11297" width="17" style="254" customWidth="1"/>
    <col min="11298" max="11298" width="0" style="254" hidden="1"/>
    <col min="11299" max="11300" width="15.5546875" style="254" customWidth="1"/>
    <col min="11301" max="11301" width="13.6640625" style="254" customWidth="1"/>
    <col min="11302" max="11302" width="9" style="254" customWidth="1"/>
    <col min="11303" max="11303" width="49.88671875" style="254" customWidth="1"/>
    <col min="11304" max="11304" width="0" style="254" hidden="1"/>
    <col min="11305" max="11306" width="15.88671875" style="254" customWidth="1"/>
    <col min="11307" max="11307" width="14.5546875" style="254" customWidth="1"/>
    <col min="11308" max="11308" width="16.33203125" style="254" customWidth="1"/>
    <col min="11309" max="11309" width="18.109375" style="254" customWidth="1"/>
    <col min="11310" max="11310" width="14.109375" style="254" customWidth="1"/>
    <col min="11311" max="11537" width="0" style="254" hidden="1"/>
    <col min="11538" max="11538" width="7.5546875" style="254" customWidth="1"/>
    <col min="11539" max="11539" width="36.77734375" style="254" customWidth="1"/>
    <col min="11540" max="11541" width="0" style="254" hidden="1"/>
    <col min="11542" max="11542" width="16.6640625" style="254" customWidth="1"/>
    <col min="11543" max="11543" width="17.33203125" style="254" customWidth="1"/>
    <col min="11544" max="11544" width="15.5546875" style="254" customWidth="1"/>
    <col min="11545" max="11545" width="0" style="254" hidden="1"/>
    <col min="11546" max="11546" width="16.6640625" style="254" customWidth="1"/>
    <col min="11547" max="11547" width="17.44140625" style="254" customWidth="1"/>
    <col min="11548" max="11549" width="0" style="254" hidden="1"/>
    <col min="11550" max="11552" width="15.33203125" style="254" customWidth="1"/>
    <col min="11553" max="11553" width="17" style="254" customWidth="1"/>
    <col min="11554" max="11554" width="0" style="254" hidden="1"/>
    <col min="11555" max="11556" width="15.5546875" style="254" customWidth="1"/>
    <col min="11557" max="11557" width="13.6640625" style="254" customWidth="1"/>
    <col min="11558" max="11558" width="9" style="254" customWidth="1"/>
    <col min="11559" max="11559" width="49.88671875" style="254" customWidth="1"/>
    <col min="11560" max="11560" width="0" style="254" hidden="1"/>
    <col min="11561" max="11562" width="15.88671875" style="254" customWidth="1"/>
    <col min="11563" max="11563" width="14.5546875" style="254" customWidth="1"/>
    <col min="11564" max="11564" width="16.33203125" style="254" customWidth="1"/>
    <col min="11565" max="11565" width="18.109375" style="254" customWidth="1"/>
    <col min="11566" max="11566" width="14.109375" style="254" customWidth="1"/>
    <col min="11567" max="11793" width="0" style="254" hidden="1"/>
    <col min="11794" max="11794" width="7.5546875" style="254" customWidth="1"/>
    <col min="11795" max="11795" width="36.77734375" style="254" customWidth="1"/>
    <col min="11796" max="11797" width="0" style="254" hidden="1"/>
    <col min="11798" max="11798" width="16.6640625" style="254" customWidth="1"/>
    <col min="11799" max="11799" width="17.33203125" style="254" customWidth="1"/>
    <col min="11800" max="11800" width="15.5546875" style="254" customWidth="1"/>
    <col min="11801" max="11801" width="0" style="254" hidden="1"/>
    <col min="11802" max="11802" width="16.6640625" style="254" customWidth="1"/>
    <col min="11803" max="11803" width="17.44140625" style="254" customWidth="1"/>
    <col min="11804" max="11805" width="0" style="254" hidden="1"/>
    <col min="11806" max="11808" width="15.33203125" style="254" customWidth="1"/>
    <col min="11809" max="11809" width="17" style="254" customWidth="1"/>
    <col min="11810" max="11810" width="0" style="254" hidden="1"/>
    <col min="11811" max="11812" width="15.5546875" style="254" customWidth="1"/>
    <col min="11813" max="11813" width="13.6640625" style="254" customWidth="1"/>
    <col min="11814" max="11814" width="9" style="254" customWidth="1"/>
    <col min="11815" max="11815" width="49.88671875" style="254" customWidth="1"/>
    <col min="11816" max="11816" width="0" style="254" hidden="1"/>
    <col min="11817" max="11818" width="15.88671875" style="254" customWidth="1"/>
    <col min="11819" max="11819" width="14.5546875" style="254" customWidth="1"/>
    <col min="11820" max="11820" width="16.33203125" style="254" customWidth="1"/>
    <col min="11821" max="11821" width="18.109375" style="254" customWidth="1"/>
    <col min="11822" max="11822" width="14.109375" style="254" customWidth="1"/>
    <col min="11823" max="12049" width="0" style="254" hidden="1"/>
    <col min="12050" max="12050" width="7.5546875" style="254" customWidth="1"/>
    <col min="12051" max="12051" width="36.77734375" style="254" customWidth="1"/>
    <col min="12052" max="12053" width="0" style="254" hidden="1"/>
    <col min="12054" max="12054" width="16.6640625" style="254" customWidth="1"/>
    <col min="12055" max="12055" width="17.33203125" style="254" customWidth="1"/>
    <col min="12056" max="12056" width="15.5546875" style="254" customWidth="1"/>
    <col min="12057" max="12057" width="0" style="254" hidden="1"/>
    <col min="12058" max="12058" width="16.6640625" style="254" customWidth="1"/>
    <col min="12059" max="12059" width="17.44140625" style="254" customWidth="1"/>
    <col min="12060" max="12061" width="0" style="254" hidden="1"/>
    <col min="12062" max="12064" width="15.33203125" style="254" customWidth="1"/>
    <col min="12065" max="12065" width="17" style="254" customWidth="1"/>
    <col min="12066" max="12066" width="0" style="254" hidden="1"/>
    <col min="12067" max="12068" width="15.5546875" style="254" customWidth="1"/>
    <col min="12069" max="12069" width="13.6640625" style="254" customWidth="1"/>
    <col min="12070" max="12070" width="9" style="254" customWidth="1"/>
    <col min="12071" max="12071" width="49.88671875" style="254" customWidth="1"/>
    <col min="12072" max="12072" width="0" style="254" hidden="1"/>
    <col min="12073" max="12074" width="15.88671875" style="254" customWidth="1"/>
    <col min="12075" max="12075" width="14.5546875" style="254" customWidth="1"/>
    <col min="12076" max="12076" width="16.33203125" style="254" customWidth="1"/>
    <col min="12077" max="12077" width="18.109375" style="254" customWidth="1"/>
    <col min="12078" max="12078" width="14.109375" style="254" customWidth="1"/>
    <col min="12079" max="12305" width="0" style="254" hidden="1"/>
    <col min="12306" max="12306" width="7.5546875" style="254" customWidth="1"/>
    <col min="12307" max="12307" width="36.77734375" style="254" customWidth="1"/>
    <col min="12308" max="12309" width="0" style="254" hidden="1"/>
    <col min="12310" max="12310" width="16.6640625" style="254" customWidth="1"/>
    <col min="12311" max="12311" width="17.33203125" style="254" customWidth="1"/>
    <col min="12312" max="12312" width="15.5546875" style="254" customWidth="1"/>
    <col min="12313" max="12313" width="0" style="254" hidden="1"/>
    <col min="12314" max="12314" width="16.6640625" style="254" customWidth="1"/>
    <col min="12315" max="12315" width="17.44140625" style="254" customWidth="1"/>
    <col min="12316" max="12317" width="0" style="254" hidden="1"/>
    <col min="12318" max="12320" width="15.33203125" style="254" customWidth="1"/>
    <col min="12321" max="12321" width="17" style="254" customWidth="1"/>
    <col min="12322" max="12322" width="0" style="254" hidden="1"/>
    <col min="12323" max="12324" width="15.5546875" style="254" customWidth="1"/>
    <col min="12325" max="12325" width="13.6640625" style="254" customWidth="1"/>
    <col min="12326" max="12326" width="9" style="254" customWidth="1"/>
    <col min="12327" max="12327" width="49.88671875" style="254" customWidth="1"/>
    <col min="12328" max="12328" width="0" style="254" hidden="1"/>
    <col min="12329" max="12330" width="15.88671875" style="254" customWidth="1"/>
    <col min="12331" max="12331" width="14.5546875" style="254" customWidth="1"/>
    <col min="12332" max="12332" width="16.33203125" style="254" customWidth="1"/>
    <col min="12333" max="12333" width="18.109375" style="254" customWidth="1"/>
    <col min="12334" max="12334" width="14.109375" style="254" customWidth="1"/>
    <col min="12335" max="12561" width="0" style="254" hidden="1"/>
    <col min="12562" max="12562" width="7.5546875" style="254" customWidth="1"/>
    <col min="12563" max="12563" width="36.77734375" style="254" customWidth="1"/>
    <col min="12564" max="12565" width="0" style="254" hidden="1"/>
    <col min="12566" max="12566" width="16.6640625" style="254" customWidth="1"/>
    <col min="12567" max="12567" width="17.33203125" style="254" customWidth="1"/>
    <col min="12568" max="12568" width="15.5546875" style="254" customWidth="1"/>
    <col min="12569" max="12569" width="0" style="254" hidden="1"/>
    <col min="12570" max="12570" width="16.6640625" style="254" customWidth="1"/>
    <col min="12571" max="12571" width="17.44140625" style="254" customWidth="1"/>
    <col min="12572" max="12573" width="0" style="254" hidden="1"/>
    <col min="12574" max="12576" width="15.33203125" style="254" customWidth="1"/>
    <col min="12577" max="12577" width="17" style="254" customWidth="1"/>
    <col min="12578" max="12578" width="0" style="254" hidden="1"/>
    <col min="12579" max="12580" width="15.5546875" style="254" customWidth="1"/>
    <col min="12581" max="12581" width="13.6640625" style="254" customWidth="1"/>
    <col min="12582" max="12582" width="9" style="254" customWidth="1"/>
    <col min="12583" max="12583" width="49.88671875" style="254" customWidth="1"/>
    <col min="12584" max="12584" width="0" style="254" hidden="1"/>
    <col min="12585" max="12586" width="15.88671875" style="254" customWidth="1"/>
    <col min="12587" max="12587" width="14.5546875" style="254" customWidth="1"/>
    <col min="12588" max="12588" width="16.33203125" style="254" customWidth="1"/>
    <col min="12589" max="12589" width="18.109375" style="254" customWidth="1"/>
    <col min="12590" max="12590" width="14.109375" style="254" customWidth="1"/>
    <col min="12591" max="12817" width="0" style="254" hidden="1"/>
    <col min="12818" max="12818" width="7.5546875" style="254" customWidth="1"/>
    <col min="12819" max="12819" width="36.77734375" style="254" customWidth="1"/>
    <col min="12820" max="12821" width="0" style="254" hidden="1"/>
    <col min="12822" max="12822" width="16.6640625" style="254" customWidth="1"/>
    <col min="12823" max="12823" width="17.33203125" style="254" customWidth="1"/>
    <col min="12824" max="12824" width="15.5546875" style="254" customWidth="1"/>
    <col min="12825" max="12825" width="0" style="254" hidden="1"/>
    <col min="12826" max="12826" width="16.6640625" style="254" customWidth="1"/>
    <col min="12827" max="12827" width="17.44140625" style="254" customWidth="1"/>
    <col min="12828" max="12829" width="0" style="254" hidden="1"/>
    <col min="12830" max="12832" width="15.33203125" style="254" customWidth="1"/>
    <col min="12833" max="12833" width="17" style="254" customWidth="1"/>
    <col min="12834" max="12834" width="0" style="254" hidden="1"/>
    <col min="12835" max="12836" width="15.5546875" style="254" customWidth="1"/>
    <col min="12837" max="12837" width="13.6640625" style="254" customWidth="1"/>
    <col min="12838" max="12838" width="9" style="254" customWidth="1"/>
    <col min="12839" max="12839" width="49.88671875" style="254" customWidth="1"/>
    <col min="12840" max="12840" width="0" style="254" hidden="1"/>
    <col min="12841" max="12842" width="15.88671875" style="254" customWidth="1"/>
    <col min="12843" max="12843" width="14.5546875" style="254" customWidth="1"/>
    <col min="12844" max="12844" width="16.33203125" style="254" customWidth="1"/>
    <col min="12845" max="12845" width="18.109375" style="254" customWidth="1"/>
    <col min="12846" max="12846" width="14.109375" style="254" customWidth="1"/>
    <col min="12847" max="13073" width="0" style="254" hidden="1"/>
    <col min="13074" max="13074" width="7.5546875" style="254" customWidth="1"/>
    <col min="13075" max="13075" width="36.77734375" style="254" customWidth="1"/>
    <col min="13076" max="13077" width="0" style="254" hidden="1"/>
    <col min="13078" max="13078" width="16.6640625" style="254" customWidth="1"/>
    <col min="13079" max="13079" width="17.33203125" style="254" customWidth="1"/>
    <col min="13080" max="13080" width="15.5546875" style="254" customWidth="1"/>
    <col min="13081" max="13081" width="0" style="254" hidden="1"/>
    <col min="13082" max="13082" width="16.6640625" style="254" customWidth="1"/>
    <col min="13083" max="13083" width="17.44140625" style="254" customWidth="1"/>
    <col min="13084" max="13085" width="0" style="254" hidden="1"/>
    <col min="13086" max="13088" width="15.33203125" style="254" customWidth="1"/>
    <col min="13089" max="13089" width="17" style="254" customWidth="1"/>
    <col min="13090" max="13090" width="0" style="254" hidden="1"/>
    <col min="13091" max="13092" width="15.5546875" style="254" customWidth="1"/>
    <col min="13093" max="13093" width="13.6640625" style="254" customWidth="1"/>
    <col min="13094" max="13094" width="9" style="254" customWidth="1"/>
    <col min="13095" max="13095" width="49.88671875" style="254" customWidth="1"/>
    <col min="13096" max="13096" width="0" style="254" hidden="1"/>
    <col min="13097" max="13098" width="15.88671875" style="254" customWidth="1"/>
    <col min="13099" max="13099" width="14.5546875" style="254" customWidth="1"/>
    <col min="13100" max="13100" width="16.33203125" style="254" customWidth="1"/>
    <col min="13101" max="13101" width="18.109375" style="254" customWidth="1"/>
    <col min="13102" max="13102" width="14.109375" style="254" customWidth="1"/>
    <col min="13103" max="13329" width="0" style="254" hidden="1"/>
    <col min="13330" max="13330" width="7.5546875" style="254" customWidth="1"/>
    <col min="13331" max="13331" width="36.77734375" style="254" customWidth="1"/>
    <col min="13332" max="13333" width="0" style="254" hidden="1"/>
    <col min="13334" max="13334" width="16.6640625" style="254" customWidth="1"/>
    <col min="13335" max="13335" width="17.33203125" style="254" customWidth="1"/>
    <col min="13336" max="13336" width="15.5546875" style="254" customWidth="1"/>
    <col min="13337" max="13337" width="0" style="254" hidden="1"/>
    <col min="13338" max="13338" width="16.6640625" style="254" customWidth="1"/>
    <col min="13339" max="13339" width="17.44140625" style="254" customWidth="1"/>
    <col min="13340" max="13341" width="0" style="254" hidden="1"/>
    <col min="13342" max="13344" width="15.33203125" style="254" customWidth="1"/>
    <col min="13345" max="13345" width="17" style="254" customWidth="1"/>
    <col min="13346" max="13346" width="0" style="254" hidden="1"/>
    <col min="13347" max="13348" width="15.5546875" style="254" customWidth="1"/>
    <col min="13349" max="13349" width="13.6640625" style="254" customWidth="1"/>
    <col min="13350" max="13350" width="9" style="254" customWidth="1"/>
    <col min="13351" max="13351" width="49.88671875" style="254" customWidth="1"/>
    <col min="13352" max="13352" width="0" style="254" hidden="1"/>
    <col min="13353" max="13354" width="15.88671875" style="254" customWidth="1"/>
    <col min="13355" max="13355" width="14.5546875" style="254" customWidth="1"/>
    <col min="13356" max="13356" width="16.33203125" style="254" customWidth="1"/>
    <col min="13357" max="13357" width="18.109375" style="254" customWidth="1"/>
    <col min="13358" max="13358" width="14.109375" style="254" customWidth="1"/>
    <col min="13359" max="13585" width="0" style="254" hidden="1"/>
    <col min="13586" max="13586" width="7.5546875" style="254" customWidth="1"/>
    <col min="13587" max="13587" width="36.77734375" style="254" customWidth="1"/>
    <col min="13588" max="13589" width="0" style="254" hidden="1"/>
    <col min="13590" max="13590" width="16.6640625" style="254" customWidth="1"/>
    <col min="13591" max="13591" width="17.33203125" style="254" customWidth="1"/>
    <col min="13592" max="13592" width="15.5546875" style="254" customWidth="1"/>
    <col min="13593" max="13593" width="0" style="254" hidden="1"/>
    <col min="13594" max="13594" width="16.6640625" style="254" customWidth="1"/>
    <col min="13595" max="13595" width="17.44140625" style="254" customWidth="1"/>
    <col min="13596" max="13597" width="0" style="254" hidden="1"/>
    <col min="13598" max="13600" width="15.33203125" style="254" customWidth="1"/>
    <col min="13601" max="13601" width="17" style="254" customWidth="1"/>
    <col min="13602" max="13602" width="0" style="254" hidden="1"/>
    <col min="13603" max="13604" width="15.5546875" style="254" customWidth="1"/>
    <col min="13605" max="13605" width="13.6640625" style="254" customWidth="1"/>
    <col min="13606" max="13606" width="9" style="254" customWidth="1"/>
    <col min="13607" max="13607" width="49.88671875" style="254" customWidth="1"/>
    <col min="13608" max="13608" width="0" style="254" hidden="1"/>
    <col min="13609" max="13610" width="15.88671875" style="254" customWidth="1"/>
    <col min="13611" max="13611" width="14.5546875" style="254" customWidth="1"/>
    <col min="13612" max="13612" width="16.33203125" style="254" customWidth="1"/>
    <col min="13613" max="13613" width="18.109375" style="254" customWidth="1"/>
    <col min="13614" max="13614" width="14.109375" style="254" customWidth="1"/>
    <col min="13615" max="13841" width="0" style="254" hidden="1"/>
    <col min="13842" max="13842" width="7.5546875" style="254" customWidth="1"/>
    <col min="13843" max="13843" width="36.77734375" style="254" customWidth="1"/>
    <col min="13844" max="13845" width="0" style="254" hidden="1"/>
    <col min="13846" max="13846" width="16.6640625" style="254" customWidth="1"/>
    <col min="13847" max="13847" width="17.33203125" style="254" customWidth="1"/>
    <col min="13848" max="13848" width="15.5546875" style="254" customWidth="1"/>
    <col min="13849" max="13849" width="0" style="254" hidden="1"/>
    <col min="13850" max="13850" width="16.6640625" style="254" customWidth="1"/>
    <col min="13851" max="13851" width="17.44140625" style="254" customWidth="1"/>
    <col min="13852" max="13853" width="0" style="254" hidden="1"/>
    <col min="13854" max="13856" width="15.33203125" style="254" customWidth="1"/>
    <col min="13857" max="13857" width="17" style="254" customWidth="1"/>
    <col min="13858" max="13858" width="0" style="254" hidden="1"/>
    <col min="13859" max="13860" width="15.5546875" style="254" customWidth="1"/>
    <col min="13861" max="13861" width="13.6640625" style="254" customWidth="1"/>
    <col min="13862" max="13862" width="9" style="254" customWidth="1"/>
    <col min="13863" max="13863" width="49.88671875" style="254" customWidth="1"/>
    <col min="13864" max="13864" width="0" style="254" hidden="1"/>
    <col min="13865" max="13866" width="15.88671875" style="254" customWidth="1"/>
    <col min="13867" max="13867" width="14.5546875" style="254" customWidth="1"/>
    <col min="13868" max="13868" width="16.33203125" style="254" customWidth="1"/>
    <col min="13869" max="13869" width="18.109375" style="254" customWidth="1"/>
    <col min="13870" max="13870" width="14.109375" style="254" customWidth="1"/>
    <col min="13871" max="14097" width="0" style="254" hidden="1"/>
    <col min="14098" max="14098" width="7.5546875" style="254" customWidth="1"/>
    <col min="14099" max="14099" width="36.77734375" style="254" customWidth="1"/>
    <col min="14100" max="14101" width="0" style="254" hidden="1"/>
    <col min="14102" max="14102" width="16.6640625" style="254" customWidth="1"/>
    <col min="14103" max="14103" width="17.33203125" style="254" customWidth="1"/>
    <col min="14104" max="14104" width="15.5546875" style="254" customWidth="1"/>
    <col min="14105" max="14105" width="0" style="254" hidden="1"/>
    <col min="14106" max="14106" width="16.6640625" style="254" customWidth="1"/>
    <col min="14107" max="14107" width="17.44140625" style="254" customWidth="1"/>
    <col min="14108" max="14109" width="0" style="254" hidden="1"/>
    <col min="14110" max="14112" width="15.33203125" style="254" customWidth="1"/>
    <col min="14113" max="14113" width="17" style="254" customWidth="1"/>
    <col min="14114" max="14114" width="0" style="254" hidden="1"/>
    <col min="14115" max="14116" width="15.5546875" style="254" customWidth="1"/>
    <col min="14117" max="14117" width="13.6640625" style="254" customWidth="1"/>
    <col min="14118" max="14118" width="9" style="254" customWidth="1"/>
    <col min="14119" max="14119" width="49.88671875" style="254" customWidth="1"/>
    <col min="14120" max="14120" width="0" style="254" hidden="1"/>
    <col min="14121" max="14122" width="15.88671875" style="254" customWidth="1"/>
    <col min="14123" max="14123" width="14.5546875" style="254" customWidth="1"/>
    <col min="14124" max="14124" width="16.33203125" style="254" customWidth="1"/>
    <col min="14125" max="14125" width="18.109375" style="254" customWidth="1"/>
    <col min="14126" max="14126" width="14.109375" style="254" customWidth="1"/>
    <col min="14127" max="14353" width="0" style="254" hidden="1"/>
    <col min="14354" max="14354" width="7.5546875" style="254" customWidth="1"/>
    <col min="14355" max="14355" width="36.77734375" style="254" customWidth="1"/>
    <col min="14356" max="14357" width="0" style="254" hidden="1"/>
    <col min="14358" max="14358" width="16.6640625" style="254" customWidth="1"/>
    <col min="14359" max="14359" width="17.33203125" style="254" customWidth="1"/>
    <col min="14360" max="14360" width="15.5546875" style="254" customWidth="1"/>
    <col min="14361" max="14361" width="0" style="254" hidden="1"/>
    <col min="14362" max="14362" width="16.6640625" style="254" customWidth="1"/>
    <col min="14363" max="14363" width="17.44140625" style="254" customWidth="1"/>
    <col min="14364" max="14365" width="0" style="254" hidden="1"/>
    <col min="14366" max="14368" width="15.33203125" style="254" customWidth="1"/>
    <col min="14369" max="14369" width="17" style="254" customWidth="1"/>
    <col min="14370" max="14370" width="0" style="254" hidden="1"/>
    <col min="14371" max="14372" width="15.5546875" style="254" customWidth="1"/>
    <col min="14373" max="14373" width="13.6640625" style="254" customWidth="1"/>
    <col min="14374" max="14374" width="9" style="254" customWidth="1"/>
    <col min="14375" max="14375" width="49.88671875" style="254" customWidth="1"/>
    <col min="14376" max="14376" width="0" style="254" hidden="1"/>
    <col min="14377" max="14378" width="15.88671875" style="254" customWidth="1"/>
    <col min="14379" max="14379" width="14.5546875" style="254" customWidth="1"/>
    <col min="14380" max="14380" width="16.33203125" style="254" customWidth="1"/>
    <col min="14381" max="14381" width="18.109375" style="254" customWidth="1"/>
    <col min="14382" max="14382" width="14.109375" style="254" customWidth="1"/>
    <col min="14383" max="14609" width="0" style="254" hidden="1"/>
    <col min="14610" max="14610" width="7.5546875" style="254" customWidth="1"/>
    <col min="14611" max="14611" width="36.77734375" style="254" customWidth="1"/>
    <col min="14612" max="14613" width="0" style="254" hidden="1"/>
    <col min="14614" max="14614" width="16.6640625" style="254" customWidth="1"/>
    <col min="14615" max="14615" width="17.33203125" style="254" customWidth="1"/>
    <col min="14616" max="14616" width="15.5546875" style="254" customWidth="1"/>
    <col min="14617" max="14617" width="0" style="254" hidden="1"/>
    <col min="14618" max="14618" width="16.6640625" style="254" customWidth="1"/>
    <col min="14619" max="14619" width="17.44140625" style="254" customWidth="1"/>
    <col min="14620" max="14621" width="0" style="254" hidden="1"/>
    <col min="14622" max="14624" width="15.33203125" style="254" customWidth="1"/>
    <col min="14625" max="14625" width="17" style="254" customWidth="1"/>
    <col min="14626" max="14626" width="0" style="254" hidden="1"/>
    <col min="14627" max="14628" width="15.5546875" style="254" customWidth="1"/>
    <col min="14629" max="14629" width="13.6640625" style="254" customWidth="1"/>
    <col min="14630" max="14630" width="9" style="254" customWidth="1"/>
    <col min="14631" max="14631" width="49.88671875" style="254" customWidth="1"/>
    <col min="14632" max="14632" width="0" style="254" hidden="1"/>
    <col min="14633" max="14634" width="15.88671875" style="254" customWidth="1"/>
    <col min="14635" max="14635" width="14.5546875" style="254" customWidth="1"/>
    <col min="14636" max="14636" width="16.33203125" style="254" customWidth="1"/>
    <col min="14637" max="14637" width="18.109375" style="254" customWidth="1"/>
    <col min="14638" max="14638" width="14.109375" style="254" customWidth="1"/>
    <col min="14639" max="14865" width="0" style="254" hidden="1"/>
    <col min="14866" max="14866" width="7.5546875" style="254" customWidth="1"/>
    <col min="14867" max="14867" width="36.77734375" style="254" customWidth="1"/>
    <col min="14868" max="14869" width="0" style="254" hidden="1"/>
    <col min="14870" max="14870" width="16.6640625" style="254" customWidth="1"/>
    <col min="14871" max="14871" width="17.33203125" style="254" customWidth="1"/>
    <col min="14872" max="14872" width="15.5546875" style="254" customWidth="1"/>
    <col min="14873" max="14873" width="0" style="254" hidden="1"/>
    <col min="14874" max="14874" width="16.6640625" style="254" customWidth="1"/>
    <col min="14875" max="14875" width="17.44140625" style="254" customWidth="1"/>
    <col min="14876" max="14877" width="0" style="254" hidden="1"/>
    <col min="14878" max="14880" width="15.33203125" style="254" customWidth="1"/>
    <col min="14881" max="14881" width="17" style="254" customWidth="1"/>
    <col min="14882" max="14882" width="0" style="254" hidden="1"/>
    <col min="14883" max="14884" width="15.5546875" style="254" customWidth="1"/>
    <col min="14885" max="14885" width="13.6640625" style="254" customWidth="1"/>
    <col min="14886" max="14886" width="9" style="254" customWidth="1"/>
    <col min="14887" max="14887" width="49.88671875" style="254" customWidth="1"/>
    <col min="14888" max="14888" width="0" style="254" hidden="1"/>
    <col min="14889" max="14890" width="15.88671875" style="254" customWidth="1"/>
    <col min="14891" max="14891" width="14.5546875" style="254" customWidth="1"/>
    <col min="14892" max="14892" width="16.33203125" style="254" customWidth="1"/>
    <col min="14893" max="14893" width="18.109375" style="254" customWidth="1"/>
    <col min="14894" max="14894" width="14.109375" style="254" customWidth="1"/>
    <col min="14895" max="15121" width="0" style="254" hidden="1"/>
    <col min="15122" max="15122" width="7.5546875" style="254" customWidth="1"/>
    <col min="15123" max="15123" width="36.77734375" style="254" customWidth="1"/>
    <col min="15124" max="15125" width="0" style="254" hidden="1"/>
    <col min="15126" max="15126" width="16.6640625" style="254" customWidth="1"/>
    <col min="15127" max="15127" width="17.33203125" style="254" customWidth="1"/>
    <col min="15128" max="15128" width="15.5546875" style="254" customWidth="1"/>
    <col min="15129" max="15129" width="0" style="254" hidden="1"/>
    <col min="15130" max="15130" width="16.6640625" style="254" customWidth="1"/>
    <col min="15131" max="15131" width="17.44140625" style="254" customWidth="1"/>
    <col min="15132" max="15133" width="0" style="254" hidden="1"/>
    <col min="15134" max="15136" width="15.33203125" style="254" customWidth="1"/>
    <col min="15137" max="15137" width="17" style="254" customWidth="1"/>
    <col min="15138" max="15138" width="0" style="254" hidden="1"/>
    <col min="15139" max="15140" width="15.5546875" style="254" customWidth="1"/>
    <col min="15141" max="15141" width="13.6640625" style="254" customWidth="1"/>
    <col min="15142" max="15142" width="9" style="254" customWidth="1"/>
    <col min="15143" max="15143" width="49.88671875" style="254" customWidth="1"/>
    <col min="15144" max="15144" width="0" style="254" hidden="1"/>
    <col min="15145" max="15146" width="15.88671875" style="254" customWidth="1"/>
    <col min="15147" max="15147" width="14.5546875" style="254" customWidth="1"/>
    <col min="15148" max="15148" width="16.33203125" style="254" customWidth="1"/>
    <col min="15149" max="15149" width="18.109375" style="254" customWidth="1"/>
    <col min="15150" max="15150" width="14.109375" style="254" customWidth="1"/>
    <col min="15151" max="15377" width="0" style="254" hidden="1"/>
    <col min="15378" max="15378" width="7.5546875" style="254" customWidth="1"/>
    <col min="15379" max="15379" width="36.77734375" style="254" customWidth="1"/>
    <col min="15380" max="15381" width="0" style="254" hidden="1"/>
    <col min="15382" max="15382" width="16.6640625" style="254" customWidth="1"/>
    <col min="15383" max="15383" width="17.33203125" style="254" customWidth="1"/>
    <col min="15384" max="15384" width="15.5546875" style="254" customWidth="1"/>
    <col min="15385" max="15385" width="0" style="254" hidden="1"/>
    <col min="15386" max="15386" width="16.6640625" style="254" customWidth="1"/>
    <col min="15387" max="15387" width="17.44140625" style="254" customWidth="1"/>
    <col min="15388" max="15389" width="0" style="254" hidden="1"/>
    <col min="15390" max="15392" width="15.33203125" style="254" customWidth="1"/>
    <col min="15393" max="15393" width="17" style="254" customWidth="1"/>
    <col min="15394" max="15394" width="0" style="254" hidden="1"/>
    <col min="15395" max="15396" width="15.5546875" style="254" customWidth="1"/>
    <col min="15397" max="15397" width="13.6640625" style="254" customWidth="1"/>
    <col min="15398" max="15398" width="9" style="254" customWidth="1"/>
    <col min="15399" max="15399" width="49.88671875" style="254" customWidth="1"/>
    <col min="15400" max="15400" width="0" style="254" hidden="1"/>
    <col min="15401" max="15402" width="15.88671875" style="254" customWidth="1"/>
    <col min="15403" max="15403" width="14.5546875" style="254" customWidth="1"/>
    <col min="15404" max="15404" width="16.33203125" style="254" customWidth="1"/>
    <col min="15405" max="15405" width="18.109375" style="254" customWidth="1"/>
    <col min="15406" max="15406" width="14.109375" style="254" customWidth="1"/>
    <col min="15407" max="15633" width="0" style="254" hidden="1"/>
    <col min="15634" max="15634" width="7.5546875" style="254" customWidth="1"/>
    <col min="15635" max="15635" width="36.77734375" style="254" customWidth="1"/>
    <col min="15636" max="15637" width="0" style="254" hidden="1"/>
    <col min="15638" max="15638" width="16.6640625" style="254" customWidth="1"/>
    <col min="15639" max="15639" width="17.33203125" style="254" customWidth="1"/>
    <col min="15640" max="15640" width="15.5546875" style="254" customWidth="1"/>
    <col min="15641" max="15641" width="0" style="254" hidden="1"/>
    <col min="15642" max="15642" width="16.6640625" style="254" customWidth="1"/>
    <col min="15643" max="15643" width="17.44140625" style="254" customWidth="1"/>
    <col min="15644" max="15645" width="0" style="254" hidden="1"/>
    <col min="15646" max="15648" width="15.33203125" style="254" customWidth="1"/>
    <col min="15649" max="15649" width="17" style="254" customWidth="1"/>
    <col min="15650" max="15650" width="0" style="254" hidden="1"/>
    <col min="15651" max="15652" width="15.5546875" style="254" customWidth="1"/>
    <col min="15653" max="15653" width="13.6640625" style="254" customWidth="1"/>
    <col min="15654" max="15654" width="9" style="254" customWidth="1"/>
    <col min="15655" max="15655" width="49.88671875" style="254" customWidth="1"/>
    <col min="15656" max="15656" width="0" style="254" hidden="1"/>
    <col min="15657" max="15658" width="15.88671875" style="254" customWidth="1"/>
    <col min="15659" max="15659" width="14.5546875" style="254" customWidth="1"/>
    <col min="15660" max="15660" width="16.33203125" style="254" customWidth="1"/>
    <col min="15661" max="15661" width="18.109375" style="254" customWidth="1"/>
    <col min="15662" max="15662" width="14.109375" style="254" customWidth="1"/>
    <col min="15663" max="15889" width="0" style="254" hidden="1"/>
    <col min="15890" max="15890" width="7.5546875" style="254" customWidth="1"/>
    <col min="15891" max="15891" width="36.77734375" style="254" customWidth="1"/>
    <col min="15892" max="15893" width="0" style="254" hidden="1"/>
    <col min="15894" max="15894" width="16.6640625" style="254" customWidth="1"/>
    <col min="15895" max="15895" width="17.33203125" style="254" customWidth="1"/>
    <col min="15896" max="15896" width="15.5546875" style="254" customWidth="1"/>
    <col min="15897" max="15897" width="0" style="254" hidden="1"/>
    <col min="15898" max="15898" width="16.6640625" style="254" customWidth="1"/>
    <col min="15899" max="15899" width="17.44140625" style="254" customWidth="1"/>
    <col min="15900" max="15901" width="0" style="254" hidden="1"/>
    <col min="15902" max="15904" width="15.33203125" style="254" customWidth="1"/>
    <col min="15905" max="15905" width="17" style="254" customWidth="1"/>
    <col min="15906" max="15906" width="0" style="254" hidden="1"/>
    <col min="15907" max="15908" width="15.5546875" style="254" customWidth="1"/>
    <col min="15909" max="15909" width="13.6640625" style="254" customWidth="1"/>
    <col min="15910" max="15910" width="9" style="254" customWidth="1"/>
    <col min="15911" max="15911" width="49.88671875" style="254" customWidth="1"/>
    <col min="15912" max="15912" width="0" style="254" hidden="1"/>
    <col min="15913" max="15914" width="15.88671875" style="254" customWidth="1"/>
    <col min="15915" max="15915" width="14.5546875" style="254" customWidth="1"/>
    <col min="15916" max="15916" width="16.33203125" style="254" customWidth="1"/>
    <col min="15917" max="15917" width="18.109375" style="254" customWidth="1"/>
    <col min="15918" max="15918" width="14.109375" style="254" customWidth="1"/>
    <col min="15919" max="16384" width="0" style="254" hidden="1"/>
  </cols>
  <sheetData>
    <row r="1" spans="1:23" ht="24.75" customHeight="1">
      <c r="A1" s="178" t="s">
        <v>98</v>
      </c>
      <c r="B1" s="1"/>
      <c r="C1" s="1"/>
      <c r="D1" s="359"/>
      <c r="E1" s="1"/>
      <c r="F1" s="44"/>
      <c r="G1" s="50"/>
      <c r="H1" s="50"/>
      <c r="I1" s="44"/>
      <c r="J1" s="44"/>
      <c r="K1" s="44"/>
      <c r="L1" s="1"/>
      <c r="M1" s="1"/>
      <c r="N1" s="44"/>
      <c r="O1" s="44"/>
      <c r="P1" s="44"/>
      <c r="Q1" s="44"/>
      <c r="R1" s="1"/>
      <c r="S1" s="1"/>
      <c r="T1" s="1"/>
      <c r="U1" s="2"/>
      <c r="V1" s="2"/>
      <c r="W1" s="254"/>
    </row>
    <row r="2" spans="1:23" ht="24.75" customHeight="1">
      <c r="A2" s="179" t="s">
        <v>136</v>
      </c>
      <c r="B2" s="5"/>
      <c r="C2" s="179" t="s">
        <v>141</v>
      </c>
      <c r="D2" s="360"/>
      <c r="E2" s="5"/>
      <c r="F2" s="255"/>
      <c r="G2" s="256"/>
      <c r="H2" s="256"/>
      <c r="I2" s="255"/>
      <c r="J2" s="255"/>
      <c r="K2" s="255"/>
      <c r="L2" s="5"/>
      <c r="M2" s="5"/>
      <c r="N2" s="255"/>
      <c r="O2" s="255"/>
      <c r="P2" s="255"/>
      <c r="Q2" s="255"/>
      <c r="R2" s="5"/>
      <c r="S2" s="5"/>
      <c r="T2" s="5"/>
      <c r="U2" s="257"/>
      <c r="V2" s="257"/>
      <c r="W2" s="254"/>
    </row>
    <row r="3" spans="1:23" ht="26.25" customHeight="1">
      <c r="A3" s="8" t="s">
        <v>49</v>
      </c>
      <c r="B3" s="8"/>
      <c r="C3" s="258"/>
      <c r="D3" s="8"/>
      <c r="E3" s="258"/>
      <c r="F3" s="259"/>
      <c r="G3" s="260"/>
      <c r="H3" s="260"/>
      <c r="I3" s="259"/>
      <c r="J3" s="259"/>
      <c r="K3" s="259"/>
      <c r="L3" s="261"/>
      <c r="M3" s="261"/>
      <c r="N3" s="259"/>
      <c r="O3" s="259"/>
      <c r="P3" s="259"/>
      <c r="Q3" s="259"/>
      <c r="S3" s="263"/>
      <c r="T3" s="263"/>
      <c r="V3" s="265"/>
      <c r="W3" s="254"/>
    </row>
    <row r="4" spans="1:23" ht="15" customHeight="1" thickBot="1">
      <c r="A4" s="266"/>
      <c r="B4" s="266"/>
      <c r="C4" s="258"/>
      <c r="D4" s="8"/>
      <c r="E4" s="258"/>
      <c r="F4" s="259"/>
      <c r="G4" s="260"/>
      <c r="H4" s="260"/>
      <c r="I4" s="259"/>
      <c r="J4" s="259"/>
      <c r="K4" s="259"/>
      <c r="L4" s="267">
        <v>0.05</v>
      </c>
      <c r="M4" s="267">
        <v>0.25</v>
      </c>
      <c r="N4" s="259"/>
      <c r="O4" s="259"/>
      <c r="P4" s="259"/>
      <c r="Q4" s="267">
        <v>0.25</v>
      </c>
      <c r="S4" s="263"/>
      <c r="T4" s="263"/>
      <c r="V4" s="265"/>
      <c r="W4" s="254"/>
    </row>
    <row r="5" spans="1:23" s="19" customFormat="1" ht="67.8" customHeight="1" thickBot="1">
      <c r="A5" s="16" t="s">
        <v>0</v>
      </c>
      <c r="B5" s="16" t="s">
        <v>45</v>
      </c>
      <c r="C5" s="17" t="s">
        <v>1</v>
      </c>
      <c r="D5" s="184" t="s">
        <v>6</v>
      </c>
      <c r="E5" s="252" t="s">
        <v>50</v>
      </c>
      <c r="F5" s="40" t="s">
        <v>33</v>
      </c>
      <c r="G5" s="42" t="s">
        <v>42</v>
      </c>
      <c r="H5" s="42" t="s">
        <v>115</v>
      </c>
      <c r="I5" s="137" t="s">
        <v>43</v>
      </c>
      <c r="J5" s="40" t="s">
        <v>117</v>
      </c>
      <c r="K5" s="40" t="s">
        <v>118</v>
      </c>
      <c r="L5" s="136" t="s">
        <v>119</v>
      </c>
      <c r="M5" s="136" t="s">
        <v>120</v>
      </c>
      <c r="N5" s="48" t="s">
        <v>121</v>
      </c>
      <c r="O5" s="175" t="s">
        <v>122</v>
      </c>
      <c r="P5" s="175" t="s">
        <v>123</v>
      </c>
      <c r="Q5" s="175" t="s">
        <v>124</v>
      </c>
      <c r="R5" s="138" t="s">
        <v>34</v>
      </c>
      <c r="S5" s="49" t="s">
        <v>99</v>
      </c>
      <c r="T5" s="253" t="s">
        <v>47</v>
      </c>
      <c r="U5" s="252" t="s">
        <v>7</v>
      </c>
      <c r="V5" s="18"/>
    </row>
    <row r="6" spans="1:23" ht="30" customHeight="1">
      <c r="A6" s="496">
        <v>1</v>
      </c>
      <c r="B6" s="307" t="s">
        <v>130</v>
      </c>
      <c r="C6" s="268" t="s">
        <v>131</v>
      </c>
      <c r="D6" s="268" t="s">
        <v>85</v>
      </c>
      <c r="E6" s="269" t="s">
        <v>51</v>
      </c>
      <c r="F6" s="301"/>
      <c r="G6" s="271"/>
      <c r="H6" s="271"/>
      <c r="I6" s="272">
        <f>Table1351452010[[#This Row],[ค่าบริการรายเดือนตาม Package]]</f>
        <v>0</v>
      </c>
      <c r="J6" s="474">
        <v>88000</v>
      </c>
      <c r="K6" s="474">
        <v>79155.7</v>
      </c>
      <c r="L6" s="475">
        <f>IF(Table1351452010[[#This Row],[ค่าขายอุปกรณ์]]&gt;Table1351452010[[#This Row],[ต้นทุนค่าขายอุปกรณ์]],Table1351452010[[#This Row],[ต้นทุนค่าขายอุปกรณ์]]*$L$4,Table1351452010[[#This Row],[ค่าขายอุปกรณ์]]*$L$4)</f>
        <v>3957.7849999999999</v>
      </c>
      <c r="M6" s="476"/>
      <c r="N6" s="477">
        <f>SUM(Table1351452010[[#This Row],[คอมฯอุปกรณ์
 5%]:[คอมฯ อุปกรณ์
25%]])</f>
        <v>3957.7849999999999</v>
      </c>
      <c r="O6" s="301"/>
      <c r="P6" s="301"/>
      <c r="Q6" s="352">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6" s="274">
        <f>SUM(Table1351452010[[#This Row],[รายการเบิก
คอมขาย]],Table1351452010[[#This Row],[Total
คอมฯ อุปกรณ์]])+Table1351452010[[#This Row],[Total 
คอมฯค่าติดตั้ง/ค่าเชื่อมสัญญาณ]]</f>
        <v>3957.7849999999999</v>
      </c>
      <c r="S6" s="418" t="s">
        <v>133</v>
      </c>
      <c r="T6" s="418" t="s">
        <v>135</v>
      </c>
      <c r="U6" s="419" t="s">
        <v>134</v>
      </c>
      <c r="V6" s="254"/>
      <c r="W6" s="254"/>
    </row>
    <row r="7" spans="1:23" s="275" customFormat="1" ht="30" customHeight="1">
      <c r="A7" s="299"/>
      <c r="B7" s="304"/>
      <c r="C7" s="293" t="s">
        <v>132</v>
      </c>
      <c r="D7" s="283"/>
      <c r="E7" s="276"/>
      <c r="F7" s="276"/>
      <c r="G7" s="277"/>
      <c r="H7" s="277"/>
      <c r="I7" s="278"/>
      <c r="J7" s="279"/>
      <c r="K7" s="280"/>
      <c r="L7" s="281"/>
      <c r="M7" s="282"/>
      <c r="N7" s="283"/>
      <c r="O7" s="283"/>
      <c r="P7" s="283"/>
      <c r="Q7" s="283"/>
      <c r="R7" s="294"/>
      <c r="S7" s="284"/>
      <c r="T7" s="284"/>
      <c r="U7" s="420"/>
      <c r="V7" s="254"/>
    </row>
    <row r="8" spans="1:23" s="275" customFormat="1" ht="30" customHeight="1" thickBot="1">
      <c r="A8" s="300"/>
      <c r="B8" s="305"/>
      <c r="C8" s="306" t="s">
        <v>137</v>
      </c>
      <c r="D8" s="361"/>
      <c r="E8" s="361"/>
      <c r="F8" s="361"/>
      <c r="G8" s="361"/>
      <c r="H8" s="466"/>
      <c r="I8" s="286"/>
      <c r="J8" s="361"/>
      <c r="K8" s="361"/>
      <c r="L8" s="361"/>
      <c r="M8" s="361"/>
      <c r="N8" s="361"/>
      <c r="O8" s="361"/>
      <c r="P8" s="361"/>
      <c r="Q8" s="361"/>
      <c r="R8" s="297"/>
      <c r="S8" s="361"/>
      <c r="T8" s="361"/>
      <c r="U8" s="361"/>
      <c r="V8" s="254"/>
    </row>
    <row r="9" spans="1:23" ht="30" customHeight="1">
      <c r="A9" s="496">
        <v>2</v>
      </c>
      <c r="B9" s="289" t="s">
        <v>130</v>
      </c>
      <c r="C9" s="268" t="s">
        <v>131</v>
      </c>
      <c r="D9" s="268" t="s">
        <v>85</v>
      </c>
      <c r="E9" s="269" t="s">
        <v>51</v>
      </c>
      <c r="F9" s="301"/>
      <c r="G9" s="400"/>
      <c r="H9" s="271"/>
      <c r="I9" s="272">
        <f>Table1351452010[[#This Row],[ค่าบริการรายเดือนตาม Package]]</f>
        <v>0</v>
      </c>
      <c r="J9" s="474">
        <v>88000</v>
      </c>
      <c r="K9" s="474">
        <v>79155.7</v>
      </c>
      <c r="L9" s="475">
        <f>Table1351452010[[#This Row],[ค่าขายอุปกรณ์]]*5/100</f>
        <v>4400</v>
      </c>
      <c r="M9" s="476"/>
      <c r="N9" s="477">
        <f>SUM(Table1351452010[[#This Row],[คอมฯอุปกรณ์
 5%]:[คอมฯ อุปกรณ์
25%]])</f>
        <v>4400</v>
      </c>
      <c r="O9" s="290">
        <v>0</v>
      </c>
      <c r="P9" s="352"/>
      <c r="Q9" s="29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9" s="274">
        <f>SUM(Table1351452010[[#This Row],[รายการเบิก
คอมขาย]],Table1351452010[[#This Row],[Total
คอมฯ อุปกรณ์]])+Table1351452010[[#This Row],[Total 
คอมฯค่าติดตั้ง/ค่าเชื่อมสัญญาณ]]</f>
        <v>4400</v>
      </c>
      <c r="S9" s="418"/>
      <c r="T9" s="291"/>
      <c r="U9" s="419"/>
      <c r="V9" s="254"/>
      <c r="W9" s="254"/>
    </row>
    <row r="10" spans="1:23" s="275" customFormat="1" ht="30" customHeight="1">
      <c r="A10" s="299"/>
      <c r="B10" s="366"/>
      <c r="C10" s="293" t="s">
        <v>132</v>
      </c>
      <c r="D10" s="283"/>
      <c r="E10" s="276"/>
      <c r="F10" s="276"/>
      <c r="G10" s="277"/>
      <c r="H10" s="277"/>
      <c r="I10" s="278"/>
      <c r="J10" s="279"/>
      <c r="K10" s="280"/>
      <c r="L10" s="281"/>
      <c r="M10" s="282"/>
      <c r="N10" s="283"/>
      <c r="O10" s="283"/>
      <c r="P10" s="283"/>
      <c r="Q10" s="283"/>
      <c r="R10" s="294"/>
      <c r="S10" s="284"/>
      <c r="T10" s="295"/>
      <c r="U10" s="296"/>
      <c r="V10" s="254"/>
    </row>
    <row r="11" spans="1:23" s="275" customFormat="1" ht="30" customHeight="1" thickBot="1">
      <c r="A11" s="300"/>
      <c r="B11" s="305"/>
      <c r="C11" s="306" t="s">
        <v>137</v>
      </c>
      <c r="D11" s="361"/>
      <c r="E11" s="361"/>
      <c r="F11" s="361"/>
      <c r="G11" s="361"/>
      <c r="H11" s="466"/>
      <c r="I11" s="286"/>
      <c r="J11" s="361"/>
      <c r="K11" s="361"/>
      <c r="L11" s="361"/>
      <c r="M11" s="361"/>
      <c r="N11" s="361"/>
      <c r="O11" s="361"/>
      <c r="P11" s="361"/>
      <c r="Q11" s="361"/>
      <c r="R11" s="371"/>
      <c r="S11" s="361"/>
      <c r="T11" s="361"/>
      <c r="U11" s="361"/>
      <c r="V11" s="254"/>
    </row>
    <row r="12" spans="1:23" ht="30" hidden="1" customHeight="1">
      <c r="A12" s="298">
        <v>6</v>
      </c>
      <c r="B12" s="289"/>
      <c r="C12" s="268"/>
      <c r="D12" s="268"/>
      <c r="E12" s="269"/>
      <c r="F12" s="301"/>
      <c r="G12" s="271"/>
      <c r="H12" s="271"/>
      <c r="I12" s="272">
        <f>Table1351452010[[#This Row],[ค่าบริการรายเดือนตาม Package]]</f>
        <v>0</v>
      </c>
      <c r="J12" s="270"/>
      <c r="K12" s="301"/>
      <c r="L12" s="302">
        <f>IF(Table1351452010[[#This Row],[ค่าขายอุปกรณ์]]&gt;Table1351452010[[#This Row],[ต้นทุนค่าขายอุปกรณ์]],Table1351452010[[#This Row],[ต้นทุนค่าขายอุปกรณ์]]*$L$4,Table1351452010[[#This Row],[ค่าขายอุปกรณ์]]*$L$4)</f>
        <v>0</v>
      </c>
      <c r="M12" s="303">
        <f>IF(Table1351452010[[#This Row],[ค่าขายอุปกรณ์]]&gt;Table1351452010[[#This Row],[ต้นทุนค่าขายอุปกรณ์]],SUM(Table1351452010[[#This Row],[ค่าขายอุปกรณ์]]-Table1351452010[[#This Row],[ต้นทุนค่าขายอุปกรณ์]])*$M$4,0)</f>
        <v>0</v>
      </c>
      <c r="N12" s="273">
        <f>SUM(Table1351452010[[#This Row],[คอมฯอุปกรณ์
 5%]:[คอมฯ อุปกรณ์
25%]])</f>
        <v>0</v>
      </c>
      <c r="O12" s="290"/>
      <c r="P12" s="352"/>
      <c r="Q12" s="29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12" s="274">
        <f>SUM(Table1351452010[[#This Row],[รายการเบิก
คอมขาย]],Table1351452010[[#This Row],[Total
คอมฯ อุปกรณ์]])+Table1351452010[[#This Row],[Total 
คอมฯค่าติดตั้ง/ค่าเชื่อมสัญญาณ]]</f>
        <v>0</v>
      </c>
      <c r="S12" s="291"/>
      <c r="T12" s="291"/>
      <c r="U12" s="292"/>
      <c r="V12" s="254"/>
      <c r="W12" s="254"/>
    </row>
    <row r="13" spans="1:23" s="275" customFormat="1" ht="30" hidden="1" customHeight="1">
      <c r="A13" s="299"/>
      <c r="B13" s="304"/>
      <c r="C13" s="293"/>
      <c r="D13" s="283"/>
      <c r="E13" s="276"/>
      <c r="F13" s="276"/>
      <c r="G13" s="277"/>
      <c r="H13" s="277"/>
      <c r="I13" s="278"/>
      <c r="J13" s="279"/>
      <c r="K13" s="280"/>
      <c r="L13" s="281"/>
      <c r="M13" s="282"/>
      <c r="N13" s="283"/>
      <c r="O13" s="283"/>
      <c r="P13" s="283"/>
      <c r="Q13" s="283"/>
      <c r="R13" s="294"/>
      <c r="S13" s="284"/>
      <c r="T13" s="295"/>
      <c r="U13" s="296"/>
      <c r="V13" s="254"/>
    </row>
    <row r="14" spans="1:23" s="275" customFormat="1" ht="30" hidden="1" customHeight="1" thickBot="1">
      <c r="A14" s="300"/>
      <c r="B14" s="305"/>
      <c r="C14" s="306"/>
      <c r="D14" s="361"/>
      <c r="E14" s="361"/>
      <c r="F14" s="361"/>
      <c r="G14" s="361"/>
      <c r="H14" s="466"/>
      <c r="I14" s="286"/>
      <c r="J14" s="361"/>
      <c r="K14" s="361"/>
      <c r="L14" s="361"/>
      <c r="M14" s="361"/>
      <c r="N14" s="361"/>
      <c r="O14" s="361"/>
      <c r="P14" s="361"/>
      <c r="Q14" s="361"/>
      <c r="R14" s="371"/>
      <c r="S14" s="361"/>
      <c r="T14" s="361"/>
      <c r="U14" s="361"/>
      <c r="V14" s="254"/>
    </row>
    <row r="15" spans="1:23" ht="30" hidden="1" customHeight="1">
      <c r="A15" s="298">
        <v>7</v>
      </c>
      <c r="B15" s="289"/>
      <c r="C15" s="268"/>
      <c r="D15" s="268"/>
      <c r="E15" s="269"/>
      <c r="F15" s="301"/>
      <c r="G15" s="271"/>
      <c r="H15" s="301"/>
      <c r="I15" s="272">
        <f>Table1351452010[[#This Row],[ค่าบริการรายเดือนตาม Package]]+Table1351452010[[#This Row],[รายการเบิก
คอมขายเพิ่มเติม
(เป้าตามกำหนด)
100-200%]]</f>
        <v>0</v>
      </c>
      <c r="J15" s="270"/>
      <c r="K15" s="301"/>
      <c r="L15" s="302">
        <f>IF(Table1351452010[[#This Row],[ค่าขายอุปกรณ์]]&gt;Table1351452010[[#This Row],[ต้นทุนค่าขายอุปกรณ์]],Table1351452010[[#This Row],[ต้นทุนค่าขายอุปกรณ์]]*$L$4,Table1351452010[[#This Row],[ค่าขายอุปกรณ์]]*$L$4)</f>
        <v>0</v>
      </c>
      <c r="M15" s="303">
        <f>IF(Table1351452010[[#This Row],[ค่าขายอุปกรณ์]]&gt;Table1351452010[[#This Row],[ต้นทุนค่าขายอุปกรณ์]],SUM(Table1351452010[[#This Row],[ค่าขายอุปกรณ์]]-Table1351452010[[#This Row],[ต้นทุนค่าขายอุปกรณ์]])*$M$4,0)</f>
        <v>0</v>
      </c>
      <c r="N15" s="273">
        <f>SUM(Table1351452010[[#This Row],[คอมฯอุปกรณ์
 5%]:[คอมฯ อุปกรณ์
25%]])</f>
        <v>0</v>
      </c>
      <c r="O15" s="290"/>
      <c r="P15" s="352"/>
      <c r="Q15" s="29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15" s="274">
        <f>SUM(Table1351452010[[#This Row],[รายการเบิก
คอมขาย]],Table1351452010[[#This Row],[Total
คอมฯ อุปกรณ์]])+Table1351452010[[#This Row],[Total 
คอมฯค่าติดตั้ง/ค่าเชื่อมสัญญาณ]]</f>
        <v>0</v>
      </c>
      <c r="S15" s="291"/>
      <c r="T15" s="291"/>
      <c r="U15" s="292"/>
      <c r="V15" s="254"/>
      <c r="W15" s="254"/>
    </row>
    <row r="16" spans="1:23" s="275" customFormat="1" ht="30" hidden="1" customHeight="1">
      <c r="A16" s="299"/>
      <c r="B16" s="304"/>
      <c r="C16" s="293"/>
      <c r="D16" s="283"/>
      <c r="E16" s="276"/>
      <c r="F16" s="276"/>
      <c r="G16" s="277"/>
      <c r="H16" s="277"/>
      <c r="I16" s="278"/>
      <c r="J16" s="279"/>
      <c r="K16" s="280"/>
      <c r="L16" s="281"/>
      <c r="M16" s="282"/>
      <c r="N16" s="283"/>
      <c r="O16" s="283"/>
      <c r="P16" s="283"/>
      <c r="Q16" s="283"/>
      <c r="R16" s="294"/>
      <c r="S16" s="284"/>
      <c r="T16" s="295"/>
      <c r="U16" s="296"/>
      <c r="V16" s="254"/>
    </row>
    <row r="17" spans="1:23" s="275" customFormat="1" ht="30" hidden="1" customHeight="1" thickBot="1">
      <c r="A17" s="300"/>
      <c r="B17" s="305"/>
      <c r="C17" s="306"/>
      <c r="D17" s="361"/>
      <c r="E17" s="361"/>
      <c r="F17" s="361"/>
      <c r="G17" s="361"/>
      <c r="H17" s="466"/>
      <c r="I17" s="286"/>
      <c r="J17" s="361"/>
      <c r="K17" s="361"/>
      <c r="L17" s="361"/>
      <c r="M17" s="361"/>
      <c r="N17" s="361"/>
      <c r="O17" s="361"/>
      <c r="P17" s="361"/>
      <c r="Q17" s="361"/>
      <c r="R17" s="371"/>
      <c r="S17" s="361"/>
      <c r="T17" s="361"/>
      <c r="U17" s="361"/>
      <c r="V17" s="254"/>
    </row>
    <row r="18" spans="1:23" ht="30" hidden="1" customHeight="1">
      <c r="A18" s="298">
        <v>8</v>
      </c>
      <c r="B18" s="289"/>
      <c r="C18" s="268"/>
      <c r="D18" s="268"/>
      <c r="E18" s="269"/>
      <c r="F18" s="301"/>
      <c r="G18" s="271"/>
      <c r="H18" s="271"/>
      <c r="I18" s="272">
        <f>Table1351452010[[#This Row],[ค่าบริการรายเดือนตาม Package]]</f>
        <v>0</v>
      </c>
      <c r="J18" s="270"/>
      <c r="K18" s="301"/>
      <c r="L18" s="302">
        <f>IF(Table1351452010[[#This Row],[ค่าขายอุปกรณ์]]&gt;Table1351452010[[#This Row],[ต้นทุนค่าขายอุปกรณ์]],Table1351452010[[#This Row],[ต้นทุนค่าขายอุปกรณ์]]*$L$4,Table1351452010[[#This Row],[ค่าขายอุปกรณ์]]*$L$4)</f>
        <v>0</v>
      </c>
      <c r="M18" s="303">
        <f>IF(Table1351452010[[#This Row],[ค่าขายอุปกรณ์]]&gt;Table1351452010[[#This Row],[ต้นทุนค่าขายอุปกรณ์]],SUM(Table1351452010[[#This Row],[ค่าขายอุปกรณ์]]-Table1351452010[[#This Row],[ต้นทุนค่าขายอุปกรณ์]])*$M$4,0)</f>
        <v>0</v>
      </c>
      <c r="N18" s="273">
        <f>SUM(Table1351452010[[#This Row],[คอมฯอุปกรณ์
 5%]:[คอมฯ อุปกรณ์
25%]])</f>
        <v>0</v>
      </c>
      <c r="O18" s="290"/>
      <c r="P18" s="352"/>
      <c r="Q18" s="29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18" s="274">
        <f>SUM(Table1351452010[[#This Row],[รายการเบิก
คอมขาย]],Table1351452010[[#This Row],[Total
คอมฯ อุปกรณ์]])+Table1351452010[[#This Row],[Total 
คอมฯค่าติดตั้ง/ค่าเชื่อมสัญญาณ]]</f>
        <v>0</v>
      </c>
      <c r="S18" s="291"/>
      <c r="T18" s="291"/>
      <c r="U18" s="292"/>
      <c r="V18" s="254"/>
      <c r="W18" s="254"/>
    </row>
    <row r="19" spans="1:23" s="275" customFormat="1" ht="30" hidden="1" customHeight="1">
      <c r="A19" s="299"/>
      <c r="B19" s="304"/>
      <c r="C19" s="293"/>
      <c r="D19" s="283"/>
      <c r="E19" s="276"/>
      <c r="F19" s="276"/>
      <c r="G19" s="277"/>
      <c r="H19" s="277"/>
      <c r="I19" s="278"/>
      <c r="J19" s="279"/>
      <c r="K19" s="280"/>
      <c r="L19" s="281"/>
      <c r="M19" s="282"/>
      <c r="N19" s="283"/>
      <c r="O19" s="283"/>
      <c r="P19" s="283"/>
      <c r="Q19" s="283"/>
      <c r="R19" s="294"/>
      <c r="S19" s="284"/>
      <c r="T19" s="295"/>
      <c r="U19" s="296"/>
      <c r="V19" s="254"/>
    </row>
    <row r="20" spans="1:23" s="275" customFormat="1" ht="30" hidden="1" customHeight="1" thickBot="1">
      <c r="A20" s="300"/>
      <c r="B20" s="305"/>
      <c r="C20" s="306"/>
      <c r="D20" s="361"/>
      <c r="E20" s="361"/>
      <c r="F20" s="361"/>
      <c r="G20" s="361"/>
      <c r="H20" s="466"/>
      <c r="I20" s="286"/>
      <c r="J20" s="361"/>
      <c r="K20" s="361"/>
      <c r="L20" s="361"/>
      <c r="M20" s="361"/>
      <c r="N20" s="361"/>
      <c r="O20" s="361"/>
      <c r="P20" s="361"/>
      <c r="Q20" s="361"/>
      <c r="R20" s="371"/>
      <c r="S20" s="361"/>
      <c r="T20" s="361"/>
      <c r="U20" s="361"/>
      <c r="V20" s="254"/>
    </row>
    <row r="21" spans="1:23" ht="30" hidden="1" customHeight="1">
      <c r="A21" s="298">
        <v>7</v>
      </c>
      <c r="B21" s="289"/>
      <c r="C21" s="268"/>
      <c r="D21" s="268"/>
      <c r="E21" s="269"/>
      <c r="F21" s="301"/>
      <c r="G21" s="271"/>
      <c r="H21" s="271"/>
      <c r="I21" s="272">
        <f>Table1351452010[[#This Row],[ค่าบริการรายเดือนตาม Package]]</f>
        <v>0</v>
      </c>
      <c r="J21" s="270"/>
      <c r="K21" s="301"/>
      <c r="L21" s="302">
        <f>IF(Table1351452010[[#This Row],[ค่าขายอุปกรณ์]]&gt;Table1351452010[[#This Row],[ต้นทุนค่าขายอุปกรณ์]],Table1351452010[[#This Row],[ต้นทุนค่าขายอุปกรณ์]]*$L$4,Table1351452010[[#This Row],[ค่าขายอุปกรณ์]]*$L$4)</f>
        <v>0</v>
      </c>
      <c r="M21" s="303">
        <f>IF(Table1351452010[[#This Row],[ค่าขายอุปกรณ์]]&gt;Table1351452010[[#This Row],[ต้นทุนค่าขายอุปกรณ์]],SUM(Table1351452010[[#This Row],[ค่าขายอุปกรณ์]]-Table1351452010[[#This Row],[ต้นทุนค่าขายอุปกรณ์]])*$M$4,0)</f>
        <v>0</v>
      </c>
      <c r="N21" s="273">
        <f>SUM(Table1351452010[[#This Row],[คอมฯอุปกรณ์
 5%]:[คอมฯ อุปกรณ์
25%]])</f>
        <v>0</v>
      </c>
      <c r="O21" s="290"/>
      <c r="P21" s="352"/>
      <c r="Q21" s="29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21" s="274">
        <f>SUM(Table1351452010[[#This Row],[รายการเบิก
คอมขาย]],Table1351452010[[#This Row],[Total
คอมฯ อุปกรณ์]])+Table1351452010[[#This Row],[Total 
คอมฯค่าติดตั้ง/ค่าเชื่อมสัญญาณ]]</f>
        <v>0</v>
      </c>
      <c r="S21" s="291"/>
      <c r="T21" s="291"/>
      <c r="U21" s="292"/>
      <c r="V21" s="254"/>
      <c r="W21" s="254"/>
    </row>
    <row r="22" spans="1:23" s="275" customFormat="1" ht="30" hidden="1" customHeight="1">
      <c r="A22" s="299"/>
      <c r="B22" s="304"/>
      <c r="C22" s="293"/>
      <c r="D22" s="283"/>
      <c r="E22" s="276"/>
      <c r="F22" s="276"/>
      <c r="G22" s="277"/>
      <c r="H22" s="277"/>
      <c r="I22" s="278"/>
      <c r="J22" s="279"/>
      <c r="K22" s="280"/>
      <c r="L22" s="281"/>
      <c r="M22" s="282"/>
      <c r="N22" s="283"/>
      <c r="O22" s="283"/>
      <c r="P22" s="283"/>
      <c r="Q22" s="283"/>
      <c r="R22" s="294"/>
      <c r="S22" s="284"/>
      <c r="T22" s="295"/>
      <c r="U22" s="296"/>
      <c r="V22" s="254"/>
    </row>
    <row r="23" spans="1:23" s="275" customFormat="1" ht="30" hidden="1" customHeight="1" thickBot="1">
      <c r="A23" s="300"/>
      <c r="B23" s="305"/>
      <c r="C23" s="306"/>
      <c r="D23" s="361"/>
      <c r="E23" s="361"/>
      <c r="F23" s="361"/>
      <c r="G23" s="361"/>
      <c r="H23" s="466"/>
      <c r="I23" s="286"/>
      <c r="J23" s="361"/>
      <c r="K23" s="361"/>
      <c r="L23" s="361"/>
      <c r="M23" s="361"/>
      <c r="N23" s="361"/>
      <c r="O23" s="361"/>
      <c r="P23" s="361"/>
      <c r="Q23" s="361"/>
      <c r="R23" s="371"/>
      <c r="S23" s="361"/>
      <c r="T23" s="361"/>
      <c r="U23" s="361"/>
      <c r="V23" s="254"/>
    </row>
    <row r="24" spans="1:23" ht="30" hidden="1" customHeight="1">
      <c r="A24" s="298">
        <v>9</v>
      </c>
      <c r="B24" s="289"/>
      <c r="C24" s="268"/>
      <c r="D24" s="268"/>
      <c r="E24" s="269"/>
      <c r="F24" s="301"/>
      <c r="G24" s="271"/>
      <c r="H24" s="271"/>
      <c r="I24" s="272">
        <f>Table1351452010[[#This Row],[ค่าบริการรายเดือนตาม Package]]</f>
        <v>0</v>
      </c>
      <c r="J24" s="270"/>
      <c r="K24" s="301"/>
      <c r="L24" s="302">
        <f>IF(Table1351452010[[#This Row],[ค่าขายอุปกรณ์]]&gt;Table1351452010[[#This Row],[ต้นทุนค่าขายอุปกรณ์]],Table1351452010[[#This Row],[ต้นทุนค่าขายอุปกรณ์]]*$L$4,Table1351452010[[#This Row],[ค่าขายอุปกรณ์]]*$L$4)</f>
        <v>0</v>
      </c>
      <c r="M24" s="303">
        <f>IF(Table1351452010[[#This Row],[ค่าขายอุปกรณ์]]&gt;Table1351452010[[#This Row],[ต้นทุนค่าขายอุปกรณ์]],SUM(Table1351452010[[#This Row],[ค่าขายอุปกรณ์]]-Table1351452010[[#This Row],[ต้นทุนค่าขายอุปกรณ์]])*$M$4,0)</f>
        <v>0</v>
      </c>
      <c r="N24" s="273">
        <f>SUM(Table1351452010[[#This Row],[คอมฯอุปกรณ์
 5%]:[คอมฯ อุปกรณ์
25%]])</f>
        <v>0</v>
      </c>
      <c r="O24" s="290"/>
      <c r="P24" s="290"/>
      <c r="Q24" s="29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24" s="274">
        <f>SUM(Table1351452010[[#This Row],[รายการเบิก
คอมขาย]],Table1351452010[[#This Row],[Total
คอมฯ อุปกรณ์]])+Table1351452010[[#This Row],[Total 
คอมฯค่าติดตั้ง/ค่าเชื่อมสัญญาณ]]</f>
        <v>0</v>
      </c>
      <c r="S24" s="291"/>
      <c r="T24" s="291"/>
      <c r="U24" s="292"/>
      <c r="V24" s="254"/>
      <c r="W24" s="254"/>
    </row>
    <row r="25" spans="1:23" s="275" customFormat="1" ht="30" hidden="1" customHeight="1">
      <c r="A25" s="299">
        <v>8.1</v>
      </c>
      <c r="B25" s="304"/>
      <c r="C25" s="293"/>
      <c r="D25" s="283"/>
      <c r="E25" s="276"/>
      <c r="F25" s="276"/>
      <c r="G25" s="277"/>
      <c r="H25" s="277"/>
      <c r="I25" s="278"/>
      <c r="J25" s="279"/>
      <c r="K25" s="280"/>
      <c r="L25" s="281"/>
      <c r="M25" s="282"/>
      <c r="N25" s="283"/>
      <c r="O25" s="283"/>
      <c r="P25" s="283"/>
      <c r="Q25" s="283"/>
      <c r="R25" s="294"/>
      <c r="S25" s="284"/>
      <c r="T25" s="295"/>
      <c r="U25" s="296"/>
      <c r="V25" s="254"/>
    </row>
    <row r="26" spans="1:23" s="275" customFormat="1" ht="30" hidden="1" customHeight="1" thickBot="1">
      <c r="A26" s="300">
        <v>8.1999999999999993</v>
      </c>
      <c r="B26" s="305"/>
      <c r="C26" s="306"/>
      <c r="D26" s="361"/>
      <c r="E26" s="285"/>
      <c r="F26" s="276"/>
      <c r="G26" s="277"/>
      <c r="H26" s="277"/>
      <c r="I26" s="286"/>
      <c r="J26" s="276"/>
      <c r="K26" s="276"/>
      <c r="L26" s="282"/>
      <c r="M26" s="282"/>
      <c r="N26" s="287"/>
      <c r="O26" s="287"/>
      <c r="P26" s="287"/>
      <c r="Q26" s="287"/>
      <c r="R26" s="297"/>
      <c r="S26" s="284"/>
      <c r="T26" s="295"/>
      <c r="U26" s="288"/>
      <c r="V26" s="254"/>
    </row>
    <row r="27" spans="1:23" s="8" customFormat="1" ht="30" customHeight="1" thickBot="1">
      <c r="A27" s="308"/>
      <c r="B27" s="308"/>
      <c r="C27" s="309" t="s">
        <v>5</v>
      </c>
      <c r="D27" s="308"/>
      <c r="E27" s="309"/>
      <c r="F27" s="310">
        <f>SUM(F6:F26)</f>
        <v>0</v>
      </c>
      <c r="G27" s="310"/>
      <c r="H27" s="310"/>
      <c r="I27" s="310">
        <f>SUM(I6:I26)</f>
        <v>0</v>
      </c>
      <c r="J27" s="310">
        <f>SUM(J6:J26)</f>
        <v>176000</v>
      </c>
      <c r="K27" s="310">
        <f>SUM(K6:K26)</f>
        <v>158311.4</v>
      </c>
      <c r="L27" s="310">
        <f>SUM(L6:L26)</f>
        <v>8357.7849999999999</v>
      </c>
      <c r="M27" s="310">
        <f>SUM(M6:M26)</f>
        <v>0</v>
      </c>
      <c r="N27" s="310">
        <f>SUM(N6:N26)</f>
        <v>8357.7849999999999</v>
      </c>
      <c r="O27" s="310">
        <f>SUM(O6:O26)</f>
        <v>0</v>
      </c>
      <c r="P27" s="310">
        <f>SUM(P6:P26)</f>
        <v>0</v>
      </c>
      <c r="Q27" s="310">
        <f>SUM(Q6:Q26)</f>
        <v>0</v>
      </c>
      <c r="R27" s="311">
        <f>SUM(R6:R26)</f>
        <v>8357.7849999999999</v>
      </c>
      <c r="S27" s="310">
        <f>SUM(S6:S26)</f>
        <v>0</v>
      </c>
      <c r="T27" s="310">
        <f>SUM(T6:T26)</f>
        <v>0</v>
      </c>
      <c r="U27" s="310">
        <f>SUM(U6:U26)</f>
        <v>0</v>
      </c>
      <c r="W27" s="312"/>
    </row>
    <row r="28" spans="1:23" ht="28.5" customHeight="1" thickTop="1">
      <c r="C28" s="495" t="s">
        <v>138</v>
      </c>
      <c r="R28" s="316"/>
      <c r="S28" s="317"/>
      <c r="T28" s="317"/>
      <c r="U28" s="318"/>
    </row>
    <row r="29" spans="1:23" ht="17.399999999999999">
      <c r="C29" s="315"/>
      <c r="D29" s="362"/>
      <c r="E29" s="314"/>
    </row>
    <row r="30" spans="1:23" ht="17.399999999999999">
      <c r="C30" s="320"/>
      <c r="D30" s="320"/>
      <c r="E30" s="321"/>
    </row>
    <row r="31" spans="1:23" ht="17.399999999999999"/>
  </sheetData>
  <sheetProtection formatCells="0" insertRows="0" insertHyperlinks="0" deleteRows="0" sort="0" autoFilter="0" pivotTables="0"/>
  <phoneticPr fontId="23" type="noConversion"/>
  <dataValidations count="3">
    <dataValidation type="list" allowBlank="1" showInputMessage="1" showErrorMessage="1" sqref="WMD983029 JJ2 TF2 ADB2 AMX2 AWT2 BGP2 BQL2 CAH2 CKD2 CTZ2 DDV2 DNR2 DXN2 EHJ2 ERF2 FBB2 FKX2 FUT2 GEP2 GOL2 GYH2 HID2 HRZ2 IBV2 ILR2 IVN2 JFJ2 JPF2 JZB2 KIX2 KST2 LCP2 LML2 LWH2 MGD2 MPZ2 MZV2 NJR2 NTN2 ODJ2 ONF2 OXB2 PGX2 PQT2 QAP2 QKL2 QUH2 RED2 RNZ2 RXV2 SHR2 SRN2 TBJ2 TLF2 TVB2 UEX2 UOT2 UYP2 VIL2 VSH2 WCD2 WLZ2 A65525:B65525 JN65525 TJ65525 ADF65525 ANB65525 AWX65525 BGT65525 BQP65525 CAL65525 CKH65525 CUD65525 DDZ65525 DNV65525 DXR65525 EHN65525 ERJ65525 FBF65525 FLB65525 FUX65525 GET65525 GOP65525 GYL65525 HIH65525 HSD65525 IBZ65525 ILV65525 IVR65525 JFN65525 JPJ65525 JZF65525 KJB65525 KSX65525 LCT65525 LMP65525 LWL65525 MGH65525 MQD65525 MZZ65525 NJV65525 NTR65525 ODN65525 ONJ65525 OXF65525 PHB65525 PQX65525 QAT65525 QKP65525 QUL65525 REH65525 ROD65525 RXZ65525 SHV65525 SRR65525 TBN65525 TLJ65525 TVF65525 UFB65525 UOX65525 UYT65525 VIP65525 VSL65525 WCH65525 WMD65525 A131061:B131061 JN131061 TJ131061 ADF131061 ANB131061 AWX131061 BGT131061 BQP131061 CAL131061 CKH131061 CUD131061 DDZ131061 DNV131061 DXR131061 EHN131061 ERJ131061 FBF131061 FLB131061 FUX131061 GET131061 GOP131061 GYL131061 HIH131061 HSD131061 IBZ131061 ILV131061 IVR131061 JFN131061 JPJ131061 JZF131061 KJB131061 KSX131061 LCT131061 LMP131061 LWL131061 MGH131061 MQD131061 MZZ131061 NJV131061 NTR131061 ODN131061 ONJ131061 OXF131061 PHB131061 PQX131061 QAT131061 QKP131061 QUL131061 REH131061 ROD131061 RXZ131061 SHV131061 SRR131061 TBN131061 TLJ131061 TVF131061 UFB131061 UOX131061 UYT131061 VIP131061 VSL131061 WCH131061 WMD131061 A196597:B196597 JN196597 TJ196597 ADF196597 ANB196597 AWX196597 BGT196597 BQP196597 CAL196597 CKH196597 CUD196597 DDZ196597 DNV196597 DXR196597 EHN196597 ERJ196597 FBF196597 FLB196597 FUX196597 GET196597 GOP196597 GYL196597 HIH196597 HSD196597 IBZ196597 ILV196597 IVR196597 JFN196597 JPJ196597 JZF196597 KJB196597 KSX196597 LCT196597 LMP196597 LWL196597 MGH196597 MQD196597 MZZ196597 NJV196597 NTR196597 ODN196597 ONJ196597 OXF196597 PHB196597 PQX196597 QAT196597 QKP196597 QUL196597 REH196597 ROD196597 RXZ196597 SHV196597 SRR196597 TBN196597 TLJ196597 TVF196597 UFB196597 UOX196597 UYT196597 VIP196597 VSL196597 WCH196597 WMD196597 A262133:B262133 JN262133 TJ262133 ADF262133 ANB262133 AWX262133 BGT262133 BQP262133 CAL262133 CKH262133 CUD262133 DDZ262133 DNV262133 DXR262133 EHN262133 ERJ262133 FBF262133 FLB262133 FUX262133 GET262133 GOP262133 GYL262133 HIH262133 HSD262133 IBZ262133 ILV262133 IVR262133 JFN262133 JPJ262133 JZF262133 KJB262133 KSX262133 LCT262133 LMP262133 LWL262133 MGH262133 MQD262133 MZZ262133 NJV262133 NTR262133 ODN262133 ONJ262133 OXF262133 PHB262133 PQX262133 QAT262133 QKP262133 QUL262133 REH262133 ROD262133 RXZ262133 SHV262133 SRR262133 TBN262133 TLJ262133 TVF262133 UFB262133 UOX262133 UYT262133 VIP262133 VSL262133 WCH262133 WMD262133 A327669:B327669 JN327669 TJ327669 ADF327669 ANB327669 AWX327669 BGT327669 BQP327669 CAL327669 CKH327669 CUD327669 DDZ327669 DNV327669 DXR327669 EHN327669 ERJ327669 FBF327669 FLB327669 FUX327669 GET327669 GOP327669 GYL327669 HIH327669 HSD327669 IBZ327669 ILV327669 IVR327669 JFN327669 JPJ327669 JZF327669 KJB327669 KSX327669 LCT327669 LMP327669 LWL327669 MGH327669 MQD327669 MZZ327669 NJV327669 NTR327669 ODN327669 ONJ327669 OXF327669 PHB327669 PQX327669 QAT327669 QKP327669 QUL327669 REH327669 ROD327669 RXZ327669 SHV327669 SRR327669 TBN327669 TLJ327669 TVF327669 UFB327669 UOX327669 UYT327669 VIP327669 VSL327669 WCH327669 WMD327669 A393205:B393205 JN393205 TJ393205 ADF393205 ANB393205 AWX393205 BGT393205 BQP393205 CAL393205 CKH393205 CUD393205 DDZ393205 DNV393205 DXR393205 EHN393205 ERJ393205 FBF393205 FLB393205 FUX393205 GET393205 GOP393205 GYL393205 HIH393205 HSD393205 IBZ393205 ILV393205 IVR393205 JFN393205 JPJ393205 JZF393205 KJB393205 KSX393205 LCT393205 LMP393205 LWL393205 MGH393205 MQD393205 MZZ393205 NJV393205 NTR393205 ODN393205 ONJ393205 OXF393205 PHB393205 PQX393205 QAT393205 QKP393205 QUL393205 REH393205 ROD393205 RXZ393205 SHV393205 SRR393205 TBN393205 TLJ393205 TVF393205 UFB393205 UOX393205 UYT393205 VIP393205 VSL393205 WCH393205 WMD393205 A458741:B458741 JN458741 TJ458741 ADF458741 ANB458741 AWX458741 BGT458741 BQP458741 CAL458741 CKH458741 CUD458741 DDZ458741 DNV458741 DXR458741 EHN458741 ERJ458741 FBF458741 FLB458741 FUX458741 GET458741 GOP458741 GYL458741 HIH458741 HSD458741 IBZ458741 ILV458741 IVR458741 JFN458741 JPJ458741 JZF458741 KJB458741 KSX458741 LCT458741 LMP458741 LWL458741 MGH458741 MQD458741 MZZ458741 NJV458741 NTR458741 ODN458741 ONJ458741 OXF458741 PHB458741 PQX458741 QAT458741 QKP458741 QUL458741 REH458741 ROD458741 RXZ458741 SHV458741 SRR458741 TBN458741 TLJ458741 TVF458741 UFB458741 UOX458741 UYT458741 VIP458741 VSL458741 WCH458741 WMD458741 A524277:B524277 JN524277 TJ524277 ADF524277 ANB524277 AWX524277 BGT524277 BQP524277 CAL524277 CKH524277 CUD524277 DDZ524277 DNV524277 DXR524277 EHN524277 ERJ524277 FBF524277 FLB524277 FUX524277 GET524277 GOP524277 GYL524277 HIH524277 HSD524277 IBZ524277 ILV524277 IVR524277 JFN524277 JPJ524277 JZF524277 KJB524277 KSX524277 LCT524277 LMP524277 LWL524277 MGH524277 MQD524277 MZZ524277 NJV524277 NTR524277 ODN524277 ONJ524277 OXF524277 PHB524277 PQX524277 QAT524277 QKP524277 QUL524277 REH524277 ROD524277 RXZ524277 SHV524277 SRR524277 TBN524277 TLJ524277 TVF524277 UFB524277 UOX524277 UYT524277 VIP524277 VSL524277 WCH524277 WMD524277 A589813:B589813 JN589813 TJ589813 ADF589813 ANB589813 AWX589813 BGT589813 BQP589813 CAL589813 CKH589813 CUD589813 DDZ589813 DNV589813 DXR589813 EHN589813 ERJ589813 FBF589813 FLB589813 FUX589813 GET589813 GOP589813 GYL589813 HIH589813 HSD589813 IBZ589813 ILV589813 IVR589813 JFN589813 JPJ589813 JZF589813 KJB589813 KSX589813 LCT589813 LMP589813 LWL589813 MGH589813 MQD589813 MZZ589813 NJV589813 NTR589813 ODN589813 ONJ589813 OXF589813 PHB589813 PQX589813 QAT589813 QKP589813 QUL589813 REH589813 ROD589813 RXZ589813 SHV589813 SRR589813 TBN589813 TLJ589813 TVF589813 UFB589813 UOX589813 UYT589813 VIP589813 VSL589813 WCH589813 WMD589813 A655349:B655349 JN655349 TJ655349 ADF655349 ANB655349 AWX655349 BGT655349 BQP655349 CAL655349 CKH655349 CUD655349 DDZ655349 DNV655349 DXR655349 EHN655349 ERJ655349 FBF655349 FLB655349 FUX655349 GET655349 GOP655349 GYL655349 HIH655349 HSD655349 IBZ655349 ILV655349 IVR655349 JFN655349 JPJ655349 JZF655349 KJB655349 KSX655349 LCT655349 LMP655349 LWL655349 MGH655349 MQD655349 MZZ655349 NJV655349 NTR655349 ODN655349 ONJ655349 OXF655349 PHB655349 PQX655349 QAT655349 QKP655349 QUL655349 REH655349 ROD655349 RXZ655349 SHV655349 SRR655349 TBN655349 TLJ655349 TVF655349 UFB655349 UOX655349 UYT655349 VIP655349 VSL655349 WCH655349 WMD655349 A720885:B720885 JN720885 TJ720885 ADF720885 ANB720885 AWX720885 BGT720885 BQP720885 CAL720885 CKH720885 CUD720885 DDZ720885 DNV720885 DXR720885 EHN720885 ERJ720885 FBF720885 FLB720885 FUX720885 GET720885 GOP720885 GYL720885 HIH720885 HSD720885 IBZ720885 ILV720885 IVR720885 JFN720885 JPJ720885 JZF720885 KJB720885 KSX720885 LCT720885 LMP720885 LWL720885 MGH720885 MQD720885 MZZ720885 NJV720885 NTR720885 ODN720885 ONJ720885 OXF720885 PHB720885 PQX720885 QAT720885 QKP720885 QUL720885 REH720885 ROD720885 RXZ720885 SHV720885 SRR720885 TBN720885 TLJ720885 TVF720885 UFB720885 UOX720885 UYT720885 VIP720885 VSL720885 WCH720885 WMD720885 A786421:B786421 JN786421 TJ786421 ADF786421 ANB786421 AWX786421 BGT786421 BQP786421 CAL786421 CKH786421 CUD786421 DDZ786421 DNV786421 DXR786421 EHN786421 ERJ786421 FBF786421 FLB786421 FUX786421 GET786421 GOP786421 GYL786421 HIH786421 HSD786421 IBZ786421 ILV786421 IVR786421 JFN786421 JPJ786421 JZF786421 KJB786421 KSX786421 LCT786421 LMP786421 LWL786421 MGH786421 MQD786421 MZZ786421 NJV786421 NTR786421 ODN786421 ONJ786421 OXF786421 PHB786421 PQX786421 QAT786421 QKP786421 QUL786421 REH786421 ROD786421 RXZ786421 SHV786421 SRR786421 TBN786421 TLJ786421 TVF786421 UFB786421 UOX786421 UYT786421 VIP786421 VSL786421 WCH786421 WMD786421 A851957:B851957 JN851957 TJ851957 ADF851957 ANB851957 AWX851957 BGT851957 BQP851957 CAL851957 CKH851957 CUD851957 DDZ851957 DNV851957 DXR851957 EHN851957 ERJ851957 FBF851957 FLB851957 FUX851957 GET851957 GOP851957 GYL851957 HIH851957 HSD851957 IBZ851957 ILV851957 IVR851957 JFN851957 JPJ851957 JZF851957 KJB851957 KSX851957 LCT851957 LMP851957 LWL851957 MGH851957 MQD851957 MZZ851957 NJV851957 NTR851957 ODN851957 ONJ851957 OXF851957 PHB851957 PQX851957 QAT851957 QKP851957 QUL851957 REH851957 ROD851957 RXZ851957 SHV851957 SRR851957 TBN851957 TLJ851957 TVF851957 UFB851957 UOX851957 UYT851957 VIP851957 VSL851957 WCH851957 WMD851957 A917493:B917493 JN917493 TJ917493 ADF917493 ANB917493 AWX917493 BGT917493 BQP917493 CAL917493 CKH917493 CUD917493 DDZ917493 DNV917493 DXR917493 EHN917493 ERJ917493 FBF917493 FLB917493 FUX917493 GET917493 GOP917493 GYL917493 HIH917493 HSD917493 IBZ917493 ILV917493 IVR917493 JFN917493 JPJ917493 JZF917493 KJB917493 KSX917493 LCT917493 LMP917493 LWL917493 MGH917493 MQD917493 MZZ917493 NJV917493 NTR917493 ODN917493 ONJ917493 OXF917493 PHB917493 PQX917493 QAT917493 QKP917493 QUL917493 REH917493 ROD917493 RXZ917493 SHV917493 SRR917493 TBN917493 TLJ917493 TVF917493 UFB917493 UOX917493 UYT917493 VIP917493 VSL917493 WCH917493 WMD917493 A983029:B983029 JN983029 TJ983029 ADF983029 ANB983029 AWX983029 BGT983029 BQP983029 CAL983029 CKH983029 CUD983029 DDZ983029 DNV983029 DXR983029 EHN983029 ERJ983029 FBF983029 FLB983029 FUX983029 GET983029 GOP983029 GYL983029 HIH983029 HSD983029 IBZ983029 ILV983029 IVR983029 JFN983029 JPJ983029 JZF983029 KJB983029 KSX983029 LCT983029 LMP983029 LWL983029 MGH983029 MQD983029 MZZ983029 NJV983029 NTR983029 ODN983029 ONJ983029 OXF983029 PHB983029 PQX983029 QAT983029 QKP983029 QUL983029 REH983029 ROD983029 RXZ983029 SHV983029 SRR983029 TBN983029 TLJ983029 TVF983029 UFB983029 UOX983029 UYT983029 VIP983029 VSL983029 WCH983029 A2" xr:uid="{03142BC0-4A64-4949-8FC3-7924DF007D13}">
      <formula1>"ประจำเดือน มกราคม,ประจำเดือน กุมภาพันธ์,ประจำเดือน มีนาคม,ประจำเดือน เมษายน,ประจำเดือน พฤษภาคม,ประจำเดือน มิถุนายน,ประจำเดือน กรกฏาคม,ประจำเดือน สิงหาคม,ประจำเดือน กันยายน,ประจำเดือน ตุลาคม,ประจำเดือน พฤศจิกายน,ประจำเดือน ธันวาคม"</formula1>
    </dataValidation>
    <dataValidation type="list" allowBlank="1" showInputMessage="1" showErrorMessage="1" sqref="WMV983033:WMV983062 AJ65529:AJ65558 KF65529:KF65558 UB65529:UB65558 ADX65529:ADX65558 ANT65529:ANT65558 AXP65529:AXP65558 BHL65529:BHL65558 BRH65529:BRH65558 CBD65529:CBD65558 CKZ65529:CKZ65558 CUV65529:CUV65558 DER65529:DER65558 DON65529:DON65558 DYJ65529:DYJ65558 EIF65529:EIF65558 ESB65529:ESB65558 FBX65529:FBX65558 FLT65529:FLT65558 FVP65529:FVP65558 GFL65529:GFL65558 GPH65529:GPH65558 GZD65529:GZD65558 HIZ65529:HIZ65558 HSV65529:HSV65558 ICR65529:ICR65558 IMN65529:IMN65558 IWJ65529:IWJ65558 JGF65529:JGF65558 JQB65529:JQB65558 JZX65529:JZX65558 KJT65529:KJT65558 KTP65529:KTP65558 LDL65529:LDL65558 LNH65529:LNH65558 LXD65529:LXD65558 MGZ65529:MGZ65558 MQV65529:MQV65558 NAR65529:NAR65558 NKN65529:NKN65558 NUJ65529:NUJ65558 OEF65529:OEF65558 OOB65529:OOB65558 OXX65529:OXX65558 PHT65529:PHT65558 PRP65529:PRP65558 QBL65529:QBL65558 QLH65529:QLH65558 QVD65529:QVD65558 REZ65529:REZ65558 ROV65529:ROV65558 RYR65529:RYR65558 SIN65529:SIN65558 SSJ65529:SSJ65558 TCF65529:TCF65558 TMB65529:TMB65558 TVX65529:TVX65558 UFT65529:UFT65558 UPP65529:UPP65558 UZL65529:UZL65558 VJH65529:VJH65558 VTD65529:VTD65558 WCZ65529:WCZ65558 WMV65529:WMV65558 AJ131065:AJ131094 KF131065:KF131094 UB131065:UB131094 ADX131065:ADX131094 ANT131065:ANT131094 AXP131065:AXP131094 BHL131065:BHL131094 BRH131065:BRH131094 CBD131065:CBD131094 CKZ131065:CKZ131094 CUV131065:CUV131094 DER131065:DER131094 DON131065:DON131094 DYJ131065:DYJ131094 EIF131065:EIF131094 ESB131065:ESB131094 FBX131065:FBX131094 FLT131065:FLT131094 FVP131065:FVP131094 GFL131065:GFL131094 GPH131065:GPH131094 GZD131065:GZD131094 HIZ131065:HIZ131094 HSV131065:HSV131094 ICR131065:ICR131094 IMN131065:IMN131094 IWJ131065:IWJ131094 JGF131065:JGF131094 JQB131065:JQB131094 JZX131065:JZX131094 KJT131065:KJT131094 KTP131065:KTP131094 LDL131065:LDL131094 LNH131065:LNH131094 LXD131065:LXD131094 MGZ131065:MGZ131094 MQV131065:MQV131094 NAR131065:NAR131094 NKN131065:NKN131094 NUJ131065:NUJ131094 OEF131065:OEF131094 OOB131065:OOB131094 OXX131065:OXX131094 PHT131065:PHT131094 PRP131065:PRP131094 QBL131065:QBL131094 QLH131065:QLH131094 QVD131065:QVD131094 REZ131065:REZ131094 ROV131065:ROV131094 RYR131065:RYR131094 SIN131065:SIN131094 SSJ131065:SSJ131094 TCF131065:TCF131094 TMB131065:TMB131094 TVX131065:TVX131094 UFT131065:UFT131094 UPP131065:UPP131094 UZL131065:UZL131094 VJH131065:VJH131094 VTD131065:VTD131094 WCZ131065:WCZ131094 WMV131065:WMV131094 AJ196601:AJ196630 KF196601:KF196630 UB196601:UB196630 ADX196601:ADX196630 ANT196601:ANT196630 AXP196601:AXP196630 BHL196601:BHL196630 BRH196601:BRH196630 CBD196601:CBD196630 CKZ196601:CKZ196630 CUV196601:CUV196630 DER196601:DER196630 DON196601:DON196630 DYJ196601:DYJ196630 EIF196601:EIF196630 ESB196601:ESB196630 FBX196601:FBX196630 FLT196601:FLT196630 FVP196601:FVP196630 GFL196601:GFL196630 GPH196601:GPH196630 GZD196601:GZD196630 HIZ196601:HIZ196630 HSV196601:HSV196630 ICR196601:ICR196630 IMN196601:IMN196630 IWJ196601:IWJ196630 JGF196601:JGF196630 JQB196601:JQB196630 JZX196601:JZX196630 KJT196601:KJT196630 KTP196601:KTP196630 LDL196601:LDL196630 LNH196601:LNH196630 LXD196601:LXD196630 MGZ196601:MGZ196630 MQV196601:MQV196630 NAR196601:NAR196630 NKN196601:NKN196630 NUJ196601:NUJ196630 OEF196601:OEF196630 OOB196601:OOB196630 OXX196601:OXX196630 PHT196601:PHT196630 PRP196601:PRP196630 QBL196601:QBL196630 QLH196601:QLH196630 QVD196601:QVD196630 REZ196601:REZ196630 ROV196601:ROV196630 RYR196601:RYR196630 SIN196601:SIN196630 SSJ196601:SSJ196630 TCF196601:TCF196630 TMB196601:TMB196630 TVX196601:TVX196630 UFT196601:UFT196630 UPP196601:UPP196630 UZL196601:UZL196630 VJH196601:VJH196630 VTD196601:VTD196630 WCZ196601:WCZ196630 WMV196601:WMV196630 AJ262137:AJ262166 KF262137:KF262166 UB262137:UB262166 ADX262137:ADX262166 ANT262137:ANT262166 AXP262137:AXP262166 BHL262137:BHL262166 BRH262137:BRH262166 CBD262137:CBD262166 CKZ262137:CKZ262166 CUV262137:CUV262166 DER262137:DER262166 DON262137:DON262166 DYJ262137:DYJ262166 EIF262137:EIF262166 ESB262137:ESB262166 FBX262137:FBX262166 FLT262137:FLT262166 FVP262137:FVP262166 GFL262137:GFL262166 GPH262137:GPH262166 GZD262137:GZD262166 HIZ262137:HIZ262166 HSV262137:HSV262166 ICR262137:ICR262166 IMN262137:IMN262166 IWJ262137:IWJ262166 JGF262137:JGF262166 JQB262137:JQB262166 JZX262137:JZX262166 KJT262137:KJT262166 KTP262137:KTP262166 LDL262137:LDL262166 LNH262137:LNH262166 LXD262137:LXD262166 MGZ262137:MGZ262166 MQV262137:MQV262166 NAR262137:NAR262166 NKN262137:NKN262166 NUJ262137:NUJ262166 OEF262137:OEF262166 OOB262137:OOB262166 OXX262137:OXX262166 PHT262137:PHT262166 PRP262137:PRP262166 QBL262137:QBL262166 QLH262137:QLH262166 QVD262137:QVD262166 REZ262137:REZ262166 ROV262137:ROV262166 RYR262137:RYR262166 SIN262137:SIN262166 SSJ262137:SSJ262166 TCF262137:TCF262166 TMB262137:TMB262166 TVX262137:TVX262166 UFT262137:UFT262166 UPP262137:UPP262166 UZL262137:UZL262166 VJH262137:VJH262166 VTD262137:VTD262166 WCZ262137:WCZ262166 WMV262137:WMV262166 AJ327673:AJ327702 KF327673:KF327702 UB327673:UB327702 ADX327673:ADX327702 ANT327673:ANT327702 AXP327673:AXP327702 BHL327673:BHL327702 BRH327673:BRH327702 CBD327673:CBD327702 CKZ327673:CKZ327702 CUV327673:CUV327702 DER327673:DER327702 DON327673:DON327702 DYJ327673:DYJ327702 EIF327673:EIF327702 ESB327673:ESB327702 FBX327673:FBX327702 FLT327673:FLT327702 FVP327673:FVP327702 GFL327673:GFL327702 GPH327673:GPH327702 GZD327673:GZD327702 HIZ327673:HIZ327702 HSV327673:HSV327702 ICR327673:ICR327702 IMN327673:IMN327702 IWJ327673:IWJ327702 JGF327673:JGF327702 JQB327673:JQB327702 JZX327673:JZX327702 KJT327673:KJT327702 KTP327673:KTP327702 LDL327673:LDL327702 LNH327673:LNH327702 LXD327673:LXD327702 MGZ327673:MGZ327702 MQV327673:MQV327702 NAR327673:NAR327702 NKN327673:NKN327702 NUJ327673:NUJ327702 OEF327673:OEF327702 OOB327673:OOB327702 OXX327673:OXX327702 PHT327673:PHT327702 PRP327673:PRP327702 QBL327673:QBL327702 QLH327673:QLH327702 QVD327673:QVD327702 REZ327673:REZ327702 ROV327673:ROV327702 RYR327673:RYR327702 SIN327673:SIN327702 SSJ327673:SSJ327702 TCF327673:TCF327702 TMB327673:TMB327702 TVX327673:TVX327702 UFT327673:UFT327702 UPP327673:UPP327702 UZL327673:UZL327702 VJH327673:VJH327702 VTD327673:VTD327702 WCZ327673:WCZ327702 WMV327673:WMV327702 AJ393209:AJ393238 KF393209:KF393238 UB393209:UB393238 ADX393209:ADX393238 ANT393209:ANT393238 AXP393209:AXP393238 BHL393209:BHL393238 BRH393209:BRH393238 CBD393209:CBD393238 CKZ393209:CKZ393238 CUV393209:CUV393238 DER393209:DER393238 DON393209:DON393238 DYJ393209:DYJ393238 EIF393209:EIF393238 ESB393209:ESB393238 FBX393209:FBX393238 FLT393209:FLT393238 FVP393209:FVP393238 GFL393209:GFL393238 GPH393209:GPH393238 GZD393209:GZD393238 HIZ393209:HIZ393238 HSV393209:HSV393238 ICR393209:ICR393238 IMN393209:IMN393238 IWJ393209:IWJ393238 JGF393209:JGF393238 JQB393209:JQB393238 JZX393209:JZX393238 KJT393209:KJT393238 KTP393209:KTP393238 LDL393209:LDL393238 LNH393209:LNH393238 LXD393209:LXD393238 MGZ393209:MGZ393238 MQV393209:MQV393238 NAR393209:NAR393238 NKN393209:NKN393238 NUJ393209:NUJ393238 OEF393209:OEF393238 OOB393209:OOB393238 OXX393209:OXX393238 PHT393209:PHT393238 PRP393209:PRP393238 QBL393209:QBL393238 QLH393209:QLH393238 QVD393209:QVD393238 REZ393209:REZ393238 ROV393209:ROV393238 RYR393209:RYR393238 SIN393209:SIN393238 SSJ393209:SSJ393238 TCF393209:TCF393238 TMB393209:TMB393238 TVX393209:TVX393238 UFT393209:UFT393238 UPP393209:UPP393238 UZL393209:UZL393238 VJH393209:VJH393238 VTD393209:VTD393238 WCZ393209:WCZ393238 WMV393209:WMV393238 AJ458745:AJ458774 KF458745:KF458774 UB458745:UB458774 ADX458745:ADX458774 ANT458745:ANT458774 AXP458745:AXP458774 BHL458745:BHL458774 BRH458745:BRH458774 CBD458745:CBD458774 CKZ458745:CKZ458774 CUV458745:CUV458774 DER458745:DER458774 DON458745:DON458774 DYJ458745:DYJ458774 EIF458745:EIF458774 ESB458745:ESB458774 FBX458745:FBX458774 FLT458745:FLT458774 FVP458745:FVP458774 GFL458745:GFL458774 GPH458745:GPH458774 GZD458745:GZD458774 HIZ458745:HIZ458774 HSV458745:HSV458774 ICR458745:ICR458774 IMN458745:IMN458774 IWJ458745:IWJ458774 JGF458745:JGF458774 JQB458745:JQB458774 JZX458745:JZX458774 KJT458745:KJT458774 KTP458745:KTP458774 LDL458745:LDL458774 LNH458745:LNH458774 LXD458745:LXD458774 MGZ458745:MGZ458774 MQV458745:MQV458774 NAR458745:NAR458774 NKN458745:NKN458774 NUJ458745:NUJ458774 OEF458745:OEF458774 OOB458745:OOB458774 OXX458745:OXX458774 PHT458745:PHT458774 PRP458745:PRP458774 QBL458745:QBL458774 QLH458745:QLH458774 QVD458745:QVD458774 REZ458745:REZ458774 ROV458745:ROV458774 RYR458745:RYR458774 SIN458745:SIN458774 SSJ458745:SSJ458774 TCF458745:TCF458774 TMB458745:TMB458774 TVX458745:TVX458774 UFT458745:UFT458774 UPP458745:UPP458774 UZL458745:UZL458774 VJH458745:VJH458774 VTD458745:VTD458774 WCZ458745:WCZ458774 WMV458745:WMV458774 AJ524281:AJ524310 KF524281:KF524310 UB524281:UB524310 ADX524281:ADX524310 ANT524281:ANT524310 AXP524281:AXP524310 BHL524281:BHL524310 BRH524281:BRH524310 CBD524281:CBD524310 CKZ524281:CKZ524310 CUV524281:CUV524310 DER524281:DER524310 DON524281:DON524310 DYJ524281:DYJ524310 EIF524281:EIF524310 ESB524281:ESB524310 FBX524281:FBX524310 FLT524281:FLT524310 FVP524281:FVP524310 GFL524281:GFL524310 GPH524281:GPH524310 GZD524281:GZD524310 HIZ524281:HIZ524310 HSV524281:HSV524310 ICR524281:ICR524310 IMN524281:IMN524310 IWJ524281:IWJ524310 JGF524281:JGF524310 JQB524281:JQB524310 JZX524281:JZX524310 KJT524281:KJT524310 KTP524281:KTP524310 LDL524281:LDL524310 LNH524281:LNH524310 LXD524281:LXD524310 MGZ524281:MGZ524310 MQV524281:MQV524310 NAR524281:NAR524310 NKN524281:NKN524310 NUJ524281:NUJ524310 OEF524281:OEF524310 OOB524281:OOB524310 OXX524281:OXX524310 PHT524281:PHT524310 PRP524281:PRP524310 QBL524281:QBL524310 QLH524281:QLH524310 QVD524281:QVD524310 REZ524281:REZ524310 ROV524281:ROV524310 RYR524281:RYR524310 SIN524281:SIN524310 SSJ524281:SSJ524310 TCF524281:TCF524310 TMB524281:TMB524310 TVX524281:TVX524310 UFT524281:UFT524310 UPP524281:UPP524310 UZL524281:UZL524310 VJH524281:VJH524310 VTD524281:VTD524310 WCZ524281:WCZ524310 WMV524281:WMV524310 AJ589817:AJ589846 KF589817:KF589846 UB589817:UB589846 ADX589817:ADX589846 ANT589817:ANT589846 AXP589817:AXP589846 BHL589817:BHL589846 BRH589817:BRH589846 CBD589817:CBD589846 CKZ589817:CKZ589846 CUV589817:CUV589846 DER589817:DER589846 DON589817:DON589846 DYJ589817:DYJ589846 EIF589817:EIF589846 ESB589817:ESB589846 FBX589817:FBX589846 FLT589817:FLT589846 FVP589817:FVP589846 GFL589817:GFL589846 GPH589817:GPH589846 GZD589817:GZD589846 HIZ589817:HIZ589846 HSV589817:HSV589846 ICR589817:ICR589846 IMN589817:IMN589846 IWJ589817:IWJ589846 JGF589817:JGF589846 JQB589817:JQB589846 JZX589817:JZX589846 KJT589817:KJT589846 KTP589817:KTP589846 LDL589817:LDL589846 LNH589817:LNH589846 LXD589817:LXD589846 MGZ589817:MGZ589846 MQV589817:MQV589846 NAR589817:NAR589846 NKN589817:NKN589846 NUJ589817:NUJ589846 OEF589817:OEF589846 OOB589817:OOB589846 OXX589817:OXX589846 PHT589817:PHT589846 PRP589817:PRP589846 QBL589817:QBL589846 QLH589817:QLH589846 QVD589817:QVD589846 REZ589817:REZ589846 ROV589817:ROV589846 RYR589817:RYR589846 SIN589817:SIN589846 SSJ589817:SSJ589846 TCF589817:TCF589846 TMB589817:TMB589846 TVX589817:TVX589846 UFT589817:UFT589846 UPP589817:UPP589846 UZL589817:UZL589846 VJH589817:VJH589846 VTD589817:VTD589846 WCZ589817:WCZ589846 WMV589817:WMV589846 AJ655353:AJ655382 KF655353:KF655382 UB655353:UB655382 ADX655353:ADX655382 ANT655353:ANT655382 AXP655353:AXP655382 BHL655353:BHL655382 BRH655353:BRH655382 CBD655353:CBD655382 CKZ655353:CKZ655382 CUV655353:CUV655382 DER655353:DER655382 DON655353:DON655382 DYJ655353:DYJ655382 EIF655353:EIF655382 ESB655353:ESB655382 FBX655353:FBX655382 FLT655353:FLT655382 FVP655353:FVP655382 GFL655353:GFL655382 GPH655353:GPH655382 GZD655353:GZD655382 HIZ655353:HIZ655382 HSV655353:HSV655382 ICR655353:ICR655382 IMN655353:IMN655382 IWJ655353:IWJ655382 JGF655353:JGF655382 JQB655353:JQB655382 JZX655353:JZX655382 KJT655353:KJT655382 KTP655353:KTP655382 LDL655353:LDL655382 LNH655353:LNH655382 LXD655353:LXD655382 MGZ655353:MGZ655382 MQV655353:MQV655382 NAR655353:NAR655382 NKN655353:NKN655382 NUJ655353:NUJ655382 OEF655353:OEF655382 OOB655353:OOB655382 OXX655353:OXX655382 PHT655353:PHT655382 PRP655353:PRP655382 QBL655353:QBL655382 QLH655353:QLH655382 QVD655353:QVD655382 REZ655353:REZ655382 ROV655353:ROV655382 RYR655353:RYR655382 SIN655353:SIN655382 SSJ655353:SSJ655382 TCF655353:TCF655382 TMB655353:TMB655382 TVX655353:TVX655382 UFT655353:UFT655382 UPP655353:UPP655382 UZL655353:UZL655382 VJH655353:VJH655382 VTD655353:VTD655382 WCZ655353:WCZ655382 WMV655353:WMV655382 AJ720889:AJ720918 KF720889:KF720918 UB720889:UB720918 ADX720889:ADX720918 ANT720889:ANT720918 AXP720889:AXP720918 BHL720889:BHL720918 BRH720889:BRH720918 CBD720889:CBD720918 CKZ720889:CKZ720918 CUV720889:CUV720918 DER720889:DER720918 DON720889:DON720918 DYJ720889:DYJ720918 EIF720889:EIF720918 ESB720889:ESB720918 FBX720889:FBX720918 FLT720889:FLT720918 FVP720889:FVP720918 GFL720889:GFL720918 GPH720889:GPH720918 GZD720889:GZD720918 HIZ720889:HIZ720918 HSV720889:HSV720918 ICR720889:ICR720918 IMN720889:IMN720918 IWJ720889:IWJ720918 JGF720889:JGF720918 JQB720889:JQB720918 JZX720889:JZX720918 KJT720889:KJT720918 KTP720889:KTP720918 LDL720889:LDL720918 LNH720889:LNH720918 LXD720889:LXD720918 MGZ720889:MGZ720918 MQV720889:MQV720918 NAR720889:NAR720918 NKN720889:NKN720918 NUJ720889:NUJ720918 OEF720889:OEF720918 OOB720889:OOB720918 OXX720889:OXX720918 PHT720889:PHT720918 PRP720889:PRP720918 QBL720889:QBL720918 QLH720889:QLH720918 QVD720889:QVD720918 REZ720889:REZ720918 ROV720889:ROV720918 RYR720889:RYR720918 SIN720889:SIN720918 SSJ720889:SSJ720918 TCF720889:TCF720918 TMB720889:TMB720918 TVX720889:TVX720918 UFT720889:UFT720918 UPP720889:UPP720918 UZL720889:UZL720918 VJH720889:VJH720918 VTD720889:VTD720918 WCZ720889:WCZ720918 WMV720889:WMV720918 AJ786425:AJ786454 KF786425:KF786454 UB786425:UB786454 ADX786425:ADX786454 ANT786425:ANT786454 AXP786425:AXP786454 BHL786425:BHL786454 BRH786425:BRH786454 CBD786425:CBD786454 CKZ786425:CKZ786454 CUV786425:CUV786454 DER786425:DER786454 DON786425:DON786454 DYJ786425:DYJ786454 EIF786425:EIF786454 ESB786425:ESB786454 FBX786425:FBX786454 FLT786425:FLT786454 FVP786425:FVP786454 GFL786425:GFL786454 GPH786425:GPH786454 GZD786425:GZD786454 HIZ786425:HIZ786454 HSV786425:HSV786454 ICR786425:ICR786454 IMN786425:IMN786454 IWJ786425:IWJ786454 JGF786425:JGF786454 JQB786425:JQB786454 JZX786425:JZX786454 KJT786425:KJT786454 KTP786425:KTP786454 LDL786425:LDL786454 LNH786425:LNH786454 LXD786425:LXD786454 MGZ786425:MGZ786454 MQV786425:MQV786454 NAR786425:NAR786454 NKN786425:NKN786454 NUJ786425:NUJ786454 OEF786425:OEF786454 OOB786425:OOB786454 OXX786425:OXX786454 PHT786425:PHT786454 PRP786425:PRP786454 QBL786425:QBL786454 QLH786425:QLH786454 QVD786425:QVD786454 REZ786425:REZ786454 ROV786425:ROV786454 RYR786425:RYR786454 SIN786425:SIN786454 SSJ786425:SSJ786454 TCF786425:TCF786454 TMB786425:TMB786454 TVX786425:TVX786454 UFT786425:UFT786454 UPP786425:UPP786454 UZL786425:UZL786454 VJH786425:VJH786454 VTD786425:VTD786454 WCZ786425:WCZ786454 WMV786425:WMV786454 AJ851961:AJ851990 KF851961:KF851990 UB851961:UB851990 ADX851961:ADX851990 ANT851961:ANT851990 AXP851961:AXP851990 BHL851961:BHL851990 BRH851961:BRH851990 CBD851961:CBD851990 CKZ851961:CKZ851990 CUV851961:CUV851990 DER851961:DER851990 DON851961:DON851990 DYJ851961:DYJ851990 EIF851961:EIF851990 ESB851961:ESB851990 FBX851961:FBX851990 FLT851961:FLT851990 FVP851961:FVP851990 GFL851961:GFL851990 GPH851961:GPH851990 GZD851961:GZD851990 HIZ851961:HIZ851990 HSV851961:HSV851990 ICR851961:ICR851990 IMN851961:IMN851990 IWJ851961:IWJ851990 JGF851961:JGF851990 JQB851961:JQB851990 JZX851961:JZX851990 KJT851961:KJT851990 KTP851961:KTP851990 LDL851961:LDL851990 LNH851961:LNH851990 LXD851961:LXD851990 MGZ851961:MGZ851990 MQV851961:MQV851990 NAR851961:NAR851990 NKN851961:NKN851990 NUJ851961:NUJ851990 OEF851961:OEF851990 OOB851961:OOB851990 OXX851961:OXX851990 PHT851961:PHT851990 PRP851961:PRP851990 QBL851961:QBL851990 QLH851961:QLH851990 QVD851961:QVD851990 REZ851961:REZ851990 ROV851961:ROV851990 RYR851961:RYR851990 SIN851961:SIN851990 SSJ851961:SSJ851990 TCF851961:TCF851990 TMB851961:TMB851990 TVX851961:TVX851990 UFT851961:UFT851990 UPP851961:UPP851990 UZL851961:UZL851990 VJH851961:VJH851990 VTD851961:VTD851990 WCZ851961:WCZ851990 WMV851961:WMV851990 AJ917497:AJ917526 KF917497:KF917526 UB917497:UB917526 ADX917497:ADX917526 ANT917497:ANT917526 AXP917497:AXP917526 BHL917497:BHL917526 BRH917497:BRH917526 CBD917497:CBD917526 CKZ917497:CKZ917526 CUV917497:CUV917526 DER917497:DER917526 DON917497:DON917526 DYJ917497:DYJ917526 EIF917497:EIF917526 ESB917497:ESB917526 FBX917497:FBX917526 FLT917497:FLT917526 FVP917497:FVP917526 GFL917497:GFL917526 GPH917497:GPH917526 GZD917497:GZD917526 HIZ917497:HIZ917526 HSV917497:HSV917526 ICR917497:ICR917526 IMN917497:IMN917526 IWJ917497:IWJ917526 JGF917497:JGF917526 JQB917497:JQB917526 JZX917497:JZX917526 KJT917497:KJT917526 KTP917497:KTP917526 LDL917497:LDL917526 LNH917497:LNH917526 LXD917497:LXD917526 MGZ917497:MGZ917526 MQV917497:MQV917526 NAR917497:NAR917526 NKN917497:NKN917526 NUJ917497:NUJ917526 OEF917497:OEF917526 OOB917497:OOB917526 OXX917497:OXX917526 PHT917497:PHT917526 PRP917497:PRP917526 QBL917497:QBL917526 QLH917497:QLH917526 QVD917497:QVD917526 REZ917497:REZ917526 ROV917497:ROV917526 RYR917497:RYR917526 SIN917497:SIN917526 SSJ917497:SSJ917526 TCF917497:TCF917526 TMB917497:TMB917526 TVX917497:TVX917526 UFT917497:UFT917526 UPP917497:UPP917526 UZL917497:UZL917526 VJH917497:VJH917526 VTD917497:VTD917526 WCZ917497:WCZ917526 WMV917497:WMV917526 AJ983033:AJ983062 KF983033:KF983062 UB983033:UB983062 ADX983033:ADX983062 ANT983033:ANT983062 AXP983033:AXP983062 BHL983033:BHL983062 BRH983033:BRH983062 CBD983033:CBD983062 CKZ983033:CKZ983062 CUV983033:CUV983062 DER983033:DER983062 DON983033:DON983062 DYJ983033:DYJ983062 EIF983033:EIF983062 ESB983033:ESB983062 FBX983033:FBX983062 FLT983033:FLT983062 FVP983033:FVP983062 GFL983033:GFL983062 GPH983033:GPH983062 GZD983033:GZD983062 HIZ983033:HIZ983062 HSV983033:HSV983062 ICR983033:ICR983062 IMN983033:IMN983062 IWJ983033:IWJ983062 JGF983033:JGF983062 JQB983033:JQB983062 JZX983033:JZX983062 KJT983033:KJT983062 KTP983033:KTP983062 LDL983033:LDL983062 LNH983033:LNH983062 LXD983033:LXD983062 MGZ983033:MGZ983062 MQV983033:MQV983062 NAR983033:NAR983062 NKN983033:NKN983062 NUJ983033:NUJ983062 OEF983033:OEF983062 OOB983033:OOB983062 OXX983033:OXX983062 PHT983033:PHT983062 PRP983033:PRP983062 QBL983033:QBL983062 QLH983033:QLH983062 QVD983033:QVD983062 REZ983033:REZ983062 ROV983033:ROV983062 RYR983033:RYR983062 SIN983033:SIN983062 SSJ983033:SSJ983062 TCF983033:TCF983062 TMB983033:TMB983062 TVX983033:TVX983062 UFT983033:UFT983062 UPP983033:UPP983062 UZL983033:UZL983062 VJH983033:VJH983062 VTD983033:VTD983062 WCZ983033:WCZ983062 AF6:AF26 KB6:KB26 TX6:TX26 ADT6:ADT26 ANP6:ANP26 AXL6:AXL26 BHH6:BHH26 BRD6:BRD26 CAZ6:CAZ26 CKV6:CKV26 CUR6:CUR26 DEN6:DEN26 DOJ6:DOJ26 DYF6:DYF26 EIB6:EIB26 ERX6:ERX26 FBT6:FBT26 FLP6:FLP26 FVL6:FVL26 GFH6:GFH26 GPD6:GPD26 GYZ6:GYZ26 HIV6:HIV26 HSR6:HSR26 ICN6:ICN26 IMJ6:IMJ26 IWF6:IWF26 JGB6:JGB26 JPX6:JPX26 JZT6:JZT26 KJP6:KJP26 KTL6:KTL26 LDH6:LDH26 LND6:LND26 LWZ6:LWZ26 MGV6:MGV26 MQR6:MQR26 NAN6:NAN26 NKJ6:NKJ26 NUF6:NUF26 OEB6:OEB26 ONX6:ONX26 OXT6:OXT26 PHP6:PHP26 PRL6:PRL26 QBH6:QBH26 QLD6:QLD26 QUZ6:QUZ26 REV6:REV26 ROR6:ROR26 RYN6:RYN26 SIJ6:SIJ26 SSF6:SSF26 TCB6:TCB26 TLX6:TLX26 TVT6:TVT26 UFP6:UFP26 UPL6:UPL26 UZH6:UZH26 VJD6:VJD26 WMR6:WMR26 VSZ6:VSZ26 WCV6:WCV26" xr:uid="{855F6B68-028B-4980-B22A-8A39AD64CF66}">
      <formula1>"สมเด็จ, มานพ, นิคม, คลองเตย,"</formula1>
    </dataValidation>
    <dataValidation type="list" allowBlank="1" showInputMessage="1" showErrorMessage="1" sqref="WMU983033:WMU983062 AI65529:AI65558 KE65529:KE65558 UA65529:UA65558 ADW65529:ADW65558 ANS65529:ANS65558 AXO65529:AXO65558 BHK65529:BHK65558 BRG65529:BRG65558 CBC65529:CBC65558 CKY65529:CKY65558 CUU65529:CUU65558 DEQ65529:DEQ65558 DOM65529:DOM65558 DYI65529:DYI65558 EIE65529:EIE65558 ESA65529:ESA65558 FBW65529:FBW65558 FLS65529:FLS65558 FVO65529:FVO65558 GFK65529:GFK65558 GPG65529:GPG65558 GZC65529:GZC65558 HIY65529:HIY65558 HSU65529:HSU65558 ICQ65529:ICQ65558 IMM65529:IMM65558 IWI65529:IWI65558 JGE65529:JGE65558 JQA65529:JQA65558 JZW65529:JZW65558 KJS65529:KJS65558 KTO65529:KTO65558 LDK65529:LDK65558 LNG65529:LNG65558 LXC65529:LXC65558 MGY65529:MGY65558 MQU65529:MQU65558 NAQ65529:NAQ65558 NKM65529:NKM65558 NUI65529:NUI65558 OEE65529:OEE65558 OOA65529:OOA65558 OXW65529:OXW65558 PHS65529:PHS65558 PRO65529:PRO65558 QBK65529:QBK65558 QLG65529:QLG65558 QVC65529:QVC65558 REY65529:REY65558 ROU65529:ROU65558 RYQ65529:RYQ65558 SIM65529:SIM65558 SSI65529:SSI65558 TCE65529:TCE65558 TMA65529:TMA65558 TVW65529:TVW65558 UFS65529:UFS65558 UPO65529:UPO65558 UZK65529:UZK65558 VJG65529:VJG65558 VTC65529:VTC65558 WCY65529:WCY65558 WMU65529:WMU65558 AI131065:AI131094 KE131065:KE131094 UA131065:UA131094 ADW131065:ADW131094 ANS131065:ANS131094 AXO131065:AXO131094 BHK131065:BHK131094 BRG131065:BRG131094 CBC131065:CBC131094 CKY131065:CKY131094 CUU131065:CUU131094 DEQ131065:DEQ131094 DOM131065:DOM131094 DYI131065:DYI131094 EIE131065:EIE131094 ESA131065:ESA131094 FBW131065:FBW131094 FLS131065:FLS131094 FVO131065:FVO131094 GFK131065:GFK131094 GPG131065:GPG131094 GZC131065:GZC131094 HIY131065:HIY131094 HSU131065:HSU131094 ICQ131065:ICQ131094 IMM131065:IMM131094 IWI131065:IWI131094 JGE131065:JGE131094 JQA131065:JQA131094 JZW131065:JZW131094 KJS131065:KJS131094 KTO131065:KTO131094 LDK131065:LDK131094 LNG131065:LNG131094 LXC131065:LXC131094 MGY131065:MGY131094 MQU131065:MQU131094 NAQ131065:NAQ131094 NKM131065:NKM131094 NUI131065:NUI131094 OEE131065:OEE131094 OOA131065:OOA131094 OXW131065:OXW131094 PHS131065:PHS131094 PRO131065:PRO131094 QBK131065:QBK131094 QLG131065:QLG131094 QVC131065:QVC131094 REY131065:REY131094 ROU131065:ROU131094 RYQ131065:RYQ131094 SIM131065:SIM131094 SSI131065:SSI131094 TCE131065:TCE131094 TMA131065:TMA131094 TVW131065:TVW131094 UFS131065:UFS131094 UPO131065:UPO131094 UZK131065:UZK131094 VJG131065:VJG131094 VTC131065:VTC131094 WCY131065:WCY131094 WMU131065:WMU131094 AI196601:AI196630 KE196601:KE196630 UA196601:UA196630 ADW196601:ADW196630 ANS196601:ANS196630 AXO196601:AXO196630 BHK196601:BHK196630 BRG196601:BRG196630 CBC196601:CBC196630 CKY196601:CKY196630 CUU196601:CUU196630 DEQ196601:DEQ196630 DOM196601:DOM196630 DYI196601:DYI196630 EIE196601:EIE196630 ESA196601:ESA196630 FBW196601:FBW196630 FLS196601:FLS196630 FVO196601:FVO196630 GFK196601:GFK196630 GPG196601:GPG196630 GZC196601:GZC196630 HIY196601:HIY196630 HSU196601:HSU196630 ICQ196601:ICQ196630 IMM196601:IMM196630 IWI196601:IWI196630 JGE196601:JGE196630 JQA196601:JQA196630 JZW196601:JZW196630 KJS196601:KJS196630 KTO196601:KTO196630 LDK196601:LDK196630 LNG196601:LNG196630 LXC196601:LXC196630 MGY196601:MGY196630 MQU196601:MQU196630 NAQ196601:NAQ196630 NKM196601:NKM196630 NUI196601:NUI196630 OEE196601:OEE196630 OOA196601:OOA196630 OXW196601:OXW196630 PHS196601:PHS196630 PRO196601:PRO196630 QBK196601:QBK196630 QLG196601:QLG196630 QVC196601:QVC196630 REY196601:REY196630 ROU196601:ROU196630 RYQ196601:RYQ196630 SIM196601:SIM196630 SSI196601:SSI196630 TCE196601:TCE196630 TMA196601:TMA196630 TVW196601:TVW196630 UFS196601:UFS196630 UPO196601:UPO196630 UZK196601:UZK196630 VJG196601:VJG196630 VTC196601:VTC196630 WCY196601:WCY196630 WMU196601:WMU196630 AI262137:AI262166 KE262137:KE262166 UA262137:UA262166 ADW262137:ADW262166 ANS262137:ANS262166 AXO262137:AXO262166 BHK262137:BHK262166 BRG262137:BRG262166 CBC262137:CBC262166 CKY262137:CKY262166 CUU262137:CUU262166 DEQ262137:DEQ262166 DOM262137:DOM262166 DYI262137:DYI262166 EIE262137:EIE262166 ESA262137:ESA262166 FBW262137:FBW262166 FLS262137:FLS262166 FVO262137:FVO262166 GFK262137:GFK262166 GPG262137:GPG262166 GZC262137:GZC262166 HIY262137:HIY262166 HSU262137:HSU262166 ICQ262137:ICQ262166 IMM262137:IMM262166 IWI262137:IWI262166 JGE262137:JGE262166 JQA262137:JQA262166 JZW262137:JZW262166 KJS262137:KJS262166 KTO262137:KTO262166 LDK262137:LDK262166 LNG262137:LNG262166 LXC262137:LXC262166 MGY262137:MGY262166 MQU262137:MQU262166 NAQ262137:NAQ262166 NKM262137:NKM262166 NUI262137:NUI262166 OEE262137:OEE262166 OOA262137:OOA262166 OXW262137:OXW262166 PHS262137:PHS262166 PRO262137:PRO262166 QBK262137:QBK262166 QLG262137:QLG262166 QVC262137:QVC262166 REY262137:REY262166 ROU262137:ROU262166 RYQ262137:RYQ262166 SIM262137:SIM262166 SSI262137:SSI262166 TCE262137:TCE262166 TMA262137:TMA262166 TVW262137:TVW262166 UFS262137:UFS262166 UPO262137:UPO262166 UZK262137:UZK262166 VJG262137:VJG262166 VTC262137:VTC262166 WCY262137:WCY262166 WMU262137:WMU262166 AI327673:AI327702 KE327673:KE327702 UA327673:UA327702 ADW327673:ADW327702 ANS327673:ANS327702 AXO327673:AXO327702 BHK327673:BHK327702 BRG327673:BRG327702 CBC327673:CBC327702 CKY327673:CKY327702 CUU327673:CUU327702 DEQ327673:DEQ327702 DOM327673:DOM327702 DYI327673:DYI327702 EIE327673:EIE327702 ESA327673:ESA327702 FBW327673:FBW327702 FLS327673:FLS327702 FVO327673:FVO327702 GFK327673:GFK327702 GPG327673:GPG327702 GZC327673:GZC327702 HIY327673:HIY327702 HSU327673:HSU327702 ICQ327673:ICQ327702 IMM327673:IMM327702 IWI327673:IWI327702 JGE327673:JGE327702 JQA327673:JQA327702 JZW327673:JZW327702 KJS327673:KJS327702 KTO327673:KTO327702 LDK327673:LDK327702 LNG327673:LNG327702 LXC327673:LXC327702 MGY327673:MGY327702 MQU327673:MQU327702 NAQ327673:NAQ327702 NKM327673:NKM327702 NUI327673:NUI327702 OEE327673:OEE327702 OOA327673:OOA327702 OXW327673:OXW327702 PHS327673:PHS327702 PRO327673:PRO327702 QBK327673:QBK327702 QLG327673:QLG327702 QVC327673:QVC327702 REY327673:REY327702 ROU327673:ROU327702 RYQ327673:RYQ327702 SIM327673:SIM327702 SSI327673:SSI327702 TCE327673:TCE327702 TMA327673:TMA327702 TVW327673:TVW327702 UFS327673:UFS327702 UPO327673:UPO327702 UZK327673:UZK327702 VJG327673:VJG327702 VTC327673:VTC327702 WCY327673:WCY327702 WMU327673:WMU327702 AI393209:AI393238 KE393209:KE393238 UA393209:UA393238 ADW393209:ADW393238 ANS393209:ANS393238 AXO393209:AXO393238 BHK393209:BHK393238 BRG393209:BRG393238 CBC393209:CBC393238 CKY393209:CKY393238 CUU393209:CUU393238 DEQ393209:DEQ393238 DOM393209:DOM393238 DYI393209:DYI393238 EIE393209:EIE393238 ESA393209:ESA393238 FBW393209:FBW393238 FLS393209:FLS393238 FVO393209:FVO393238 GFK393209:GFK393238 GPG393209:GPG393238 GZC393209:GZC393238 HIY393209:HIY393238 HSU393209:HSU393238 ICQ393209:ICQ393238 IMM393209:IMM393238 IWI393209:IWI393238 JGE393209:JGE393238 JQA393209:JQA393238 JZW393209:JZW393238 KJS393209:KJS393238 KTO393209:KTO393238 LDK393209:LDK393238 LNG393209:LNG393238 LXC393209:LXC393238 MGY393209:MGY393238 MQU393209:MQU393238 NAQ393209:NAQ393238 NKM393209:NKM393238 NUI393209:NUI393238 OEE393209:OEE393238 OOA393209:OOA393238 OXW393209:OXW393238 PHS393209:PHS393238 PRO393209:PRO393238 QBK393209:QBK393238 QLG393209:QLG393238 QVC393209:QVC393238 REY393209:REY393238 ROU393209:ROU393238 RYQ393209:RYQ393238 SIM393209:SIM393238 SSI393209:SSI393238 TCE393209:TCE393238 TMA393209:TMA393238 TVW393209:TVW393238 UFS393209:UFS393238 UPO393209:UPO393238 UZK393209:UZK393238 VJG393209:VJG393238 VTC393209:VTC393238 WCY393209:WCY393238 WMU393209:WMU393238 AI458745:AI458774 KE458745:KE458774 UA458745:UA458774 ADW458745:ADW458774 ANS458745:ANS458774 AXO458745:AXO458774 BHK458745:BHK458774 BRG458745:BRG458774 CBC458745:CBC458774 CKY458745:CKY458774 CUU458745:CUU458774 DEQ458745:DEQ458774 DOM458745:DOM458774 DYI458745:DYI458774 EIE458745:EIE458774 ESA458745:ESA458774 FBW458745:FBW458774 FLS458745:FLS458774 FVO458745:FVO458774 GFK458745:GFK458774 GPG458745:GPG458774 GZC458745:GZC458774 HIY458745:HIY458774 HSU458745:HSU458774 ICQ458745:ICQ458774 IMM458745:IMM458774 IWI458745:IWI458774 JGE458745:JGE458774 JQA458745:JQA458774 JZW458745:JZW458774 KJS458745:KJS458774 KTO458745:KTO458774 LDK458745:LDK458774 LNG458745:LNG458774 LXC458745:LXC458774 MGY458745:MGY458774 MQU458745:MQU458774 NAQ458745:NAQ458774 NKM458745:NKM458774 NUI458745:NUI458774 OEE458745:OEE458774 OOA458745:OOA458774 OXW458745:OXW458774 PHS458745:PHS458774 PRO458745:PRO458774 QBK458745:QBK458774 QLG458745:QLG458774 QVC458745:QVC458774 REY458745:REY458774 ROU458745:ROU458774 RYQ458745:RYQ458774 SIM458745:SIM458774 SSI458745:SSI458774 TCE458745:TCE458774 TMA458745:TMA458774 TVW458745:TVW458774 UFS458745:UFS458774 UPO458745:UPO458774 UZK458745:UZK458774 VJG458745:VJG458774 VTC458745:VTC458774 WCY458745:WCY458774 WMU458745:WMU458774 AI524281:AI524310 KE524281:KE524310 UA524281:UA524310 ADW524281:ADW524310 ANS524281:ANS524310 AXO524281:AXO524310 BHK524281:BHK524310 BRG524281:BRG524310 CBC524281:CBC524310 CKY524281:CKY524310 CUU524281:CUU524310 DEQ524281:DEQ524310 DOM524281:DOM524310 DYI524281:DYI524310 EIE524281:EIE524310 ESA524281:ESA524310 FBW524281:FBW524310 FLS524281:FLS524310 FVO524281:FVO524310 GFK524281:GFK524310 GPG524281:GPG524310 GZC524281:GZC524310 HIY524281:HIY524310 HSU524281:HSU524310 ICQ524281:ICQ524310 IMM524281:IMM524310 IWI524281:IWI524310 JGE524281:JGE524310 JQA524281:JQA524310 JZW524281:JZW524310 KJS524281:KJS524310 KTO524281:KTO524310 LDK524281:LDK524310 LNG524281:LNG524310 LXC524281:LXC524310 MGY524281:MGY524310 MQU524281:MQU524310 NAQ524281:NAQ524310 NKM524281:NKM524310 NUI524281:NUI524310 OEE524281:OEE524310 OOA524281:OOA524310 OXW524281:OXW524310 PHS524281:PHS524310 PRO524281:PRO524310 QBK524281:QBK524310 QLG524281:QLG524310 QVC524281:QVC524310 REY524281:REY524310 ROU524281:ROU524310 RYQ524281:RYQ524310 SIM524281:SIM524310 SSI524281:SSI524310 TCE524281:TCE524310 TMA524281:TMA524310 TVW524281:TVW524310 UFS524281:UFS524310 UPO524281:UPO524310 UZK524281:UZK524310 VJG524281:VJG524310 VTC524281:VTC524310 WCY524281:WCY524310 WMU524281:WMU524310 AI589817:AI589846 KE589817:KE589846 UA589817:UA589846 ADW589817:ADW589846 ANS589817:ANS589846 AXO589817:AXO589846 BHK589817:BHK589846 BRG589817:BRG589846 CBC589817:CBC589846 CKY589817:CKY589846 CUU589817:CUU589846 DEQ589817:DEQ589846 DOM589817:DOM589846 DYI589817:DYI589846 EIE589817:EIE589846 ESA589817:ESA589846 FBW589817:FBW589846 FLS589817:FLS589846 FVO589817:FVO589846 GFK589817:GFK589846 GPG589817:GPG589846 GZC589817:GZC589846 HIY589817:HIY589846 HSU589817:HSU589846 ICQ589817:ICQ589846 IMM589817:IMM589846 IWI589817:IWI589846 JGE589817:JGE589846 JQA589817:JQA589846 JZW589817:JZW589846 KJS589817:KJS589846 KTO589817:KTO589846 LDK589817:LDK589846 LNG589817:LNG589846 LXC589817:LXC589846 MGY589817:MGY589846 MQU589817:MQU589846 NAQ589817:NAQ589846 NKM589817:NKM589846 NUI589817:NUI589846 OEE589817:OEE589846 OOA589817:OOA589846 OXW589817:OXW589846 PHS589817:PHS589846 PRO589817:PRO589846 QBK589817:QBK589846 QLG589817:QLG589846 QVC589817:QVC589846 REY589817:REY589846 ROU589817:ROU589846 RYQ589817:RYQ589846 SIM589817:SIM589846 SSI589817:SSI589846 TCE589817:TCE589846 TMA589817:TMA589846 TVW589817:TVW589846 UFS589817:UFS589846 UPO589817:UPO589846 UZK589817:UZK589846 VJG589817:VJG589846 VTC589817:VTC589846 WCY589817:WCY589846 WMU589817:WMU589846 AI655353:AI655382 KE655353:KE655382 UA655353:UA655382 ADW655353:ADW655382 ANS655353:ANS655382 AXO655353:AXO655382 BHK655353:BHK655382 BRG655353:BRG655382 CBC655353:CBC655382 CKY655353:CKY655382 CUU655353:CUU655382 DEQ655353:DEQ655382 DOM655353:DOM655382 DYI655353:DYI655382 EIE655353:EIE655382 ESA655353:ESA655382 FBW655353:FBW655382 FLS655353:FLS655382 FVO655353:FVO655382 GFK655353:GFK655382 GPG655353:GPG655382 GZC655353:GZC655382 HIY655353:HIY655382 HSU655353:HSU655382 ICQ655353:ICQ655382 IMM655353:IMM655382 IWI655353:IWI655382 JGE655353:JGE655382 JQA655353:JQA655382 JZW655353:JZW655382 KJS655353:KJS655382 KTO655353:KTO655382 LDK655353:LDK655382 LNG655353:LNG655382 LXC655353:LXC655382 MGY655353:MGY655382 MQU655353:MQU655382 NAQ655353:NAQ655382 NKM655353:NKM655382 NUI655353:NUI655382 OEE655353:OEE655382 OOA655353:OOA655382 OXW655353:OXW655382 PHS655353:PHS655382 PRO655353:PRO655382 QBK655353:QBK655382 QLG655353:QLG655382 QVC655353:QVC655382 REY655353:REY655382 ROU655353:ROU655382 RYQ655353:RYQ655382 SIM655353:SIM655382 SSI655353:SSI655382 TCE655353:TCE655382 TMA655353:TMA655382 TVW655353:TVW655382 UFS655353:UFS655382 UPO655353:UPO655382 UZK655353:UZK655382 VJG655353:VJG655382 VTC655353:VTC655382 WCY655353:WCY655382 WMU655353:WMU655382 AI720889:AI720918 KE720889:KE720918 UA720889:UA720918 ADW720889:ADW720918 ANS720889:ANS720918 AXO720889:AXO720918 BHK720889:BHK720918 BRG720889:BRG720918 CBC720889:CBC720918 CKY720889:CKY720918 CUU720889:CUU720918 DEQ720889:DEQ720918 DOM720889:DOM720918 DYI720889:DYI720918 EIE720889:EIE720918 ESA720889:ESA720918 FBW720889:FBW720918 FLS720889:FLS720918 FVO720889:FVO720918 GFK720889:GFK720918 GPG720889:GPG720918 GZC720889:GZC720918 HIY720889:HIY720918 HSU720889:HSU720918 ICQ720889:ICQ720918 IMM720889:IMM720918 IWI720889:IWI720918 JGE720889:JGE720918 JQA720889:JQA720918 JZW720889:JZW720918 KJS720889:KJS720918 KTO720889:KTO720918 LDK720889:LDK720918 LNG720889:LNG720918 LXC720889:LXC720918 MGY720889:MGY720918 MQU720889:MQU720918 NAQ720889:NAQ720918 NKM720889:NKM720918 NUI720889:NUI720918 OEE720889:OEE720918 OOA720889:OOA720918 OXW720889:OXW720918 PHS720889:PHS720918 PRO720889:PRO720918 QBK720889:QBK720918 QLG720889:QLG720918 QVC720889:QVC720918 REY720889:REY720918 ROU720889:ROU720918 RYQ720889:RYQ720918 SIM720889:SIM720918 SSI720889:SSI720918 TCE720889:TCE720918 TMA720889:TMA720918 TVW720889:TVW720918 UFS720889:UFS720918 UPO720889:UPO720918 UZK720889:UZK720918 VJG720889:VJG720918 VTC720889:VTC720918 WCY720889:WCY720918 WMU720889:WMU720918 AI786425:AI786454 KE786425:KE786454 UA786425:UA786454 ADW786425:ADW786454 ANS786425:ANS786454 AXO786425:AXO786454 BHK786425:BHK786454 BRG786425:BRG786454 CBC786425:CBC786454 CKY786425:CKY786454 CUU786425:CUU786454 DEQ786425:DEQ786454 DOM786425:DOM786454 DYI786425:DYI786454 EIE786425:EIE786454 ESA786425:ESA786454 FBW786425:FBW786454 FLS786425:FLS786454 FVO786425:FVO786454 GFK786425:GFK786454 GPG786425:GPG786454 GZC786425:GZC786454 HIY786425:HIY786454 HSU786425:HSU786454 ICQ786425:ICQ786454 IMM786425:IMM786454 IWI786425:IWI786454 JGE786425:JGE786454 JQA786425:JQA786454 JZW786425:JZW786454 KJS786425:KJS786454 KTO786425:KTO786454 LDK786425:LDK786454 LNG786425:LNG786454 LXC786425:LXC786454 MGY786425:MGY786454 MQU786425:MQU786454 NAQ786425:NAQ786454 NKM786425:NKM786454 NUI786425:NUI786454 OEE786425:OEE786454 OOA786425:OOA786454 OXW786425:OXW786454 PHS786425:PHS786454 PRO786425:PRO786454 QBK786425:QBK786454 QLG786425:QLG786454 QVC786425:QVC786454 REY786425:REY786454 ROU786425:ROU786454 RYQ786425:RYQ786454 SIM786425:SIM786454 SSI786425:SSI786454 TCE786425:TCE786454 TMA786425:TMA786454 TVW786425:TVW786454 UFS786425:UFS786454 UPO786425:UPO786454 UZK786425:UZK786454 VJG786425:VJG786454 VTC786425:VTC786454 WCY786425:WCY786454 WMU786425:WMU786454 AI851961:AI851990 KE851961:KE851990 UA851961:UA851990 ADW851961:ADW851990 ANS851961:ANS851990 AXO851961:AXO851990 BHK851961:BHK851990 BRG851961:BRG851990 CBC851961:CBC851990 CKY851961:CKY851990 CUU851961:CUU851990 DEQ851961:DEQ851990 DOM851961:DOM851990 DYI851961:DYI851990 EIE851961:EIE851990 ESA851961:ESA851990 FBW851961:FBW851990 FLS851961:FLS851990 FVO851961:FVO851990 GFK851961:GFK851990 GPG851961:GPG851990 GZC851961:GZC851990 HIY851961:HIY851990 HSU851961:HSU851990 ICQ851961:ICQ851990 IMM851961:IMM851990 IWI851961:IWI851990 JGE851961:JGE851990 JQA851961:JQA851990 JZW851961:JZW851990 KJS851961:KJS851990 KTO851961:KTO851990 LDK851961:LDK851990 LNG851961:LNG851990 LXC851961:LXC851990 MGY851961:MGY851990 MQU851961:MQU851990 NAQ851961:NAQ851990 NKM851961:NKM851990 NUI851961:NUI851990 OEE851961:OEE851990 OOA851961:OOA851990 OXW851961:OXW851990 PHS851961:PHS851990 PRO851961:PRO851990 QBK851961:QBK851990 QLG851961:QLG851990 QVC851961:QVC851990 REY851961:REY851990 ROU851961:ROU851990 RYQ851961:RYQ851990 SIM851961:SIM851990 SSI851961:SSI851990 TCE851961:TCE851990 TMA851961:TMA851990 TVW851961:TVW851990 UFS851961:UFS851990 UPO851961:UPO851990 UZK851961:UZK851990 VJG851961:VJG851990 VTC851961:VTC851990 WCY851961:WCY851990 WMU851961:WMU851990 AI917497:AI917526 KE917497:KE917526 UA917497:UA917526 ADW917497:ADW917526 ANS917497:ANS917526 AXO917497:AXO917526 BHK917497:BHK917526 BRG917497:BRG917526 CBC917497:CBC917526 CKY917497:CKY917526 CUU917497:CUU917526 DEQ917497:DEQ917526 DOM917497:DOM917526 DYI917497:DYI917526 EIE917497:EIE917526 ESA917497:ESA917526 FBW917497:FBW917526 FLS917497:FLS917526 FVO917497:FVO917526 GFK917497:GFK917526 GPG917497:GPG917526 GZC917497:GZC917526 HIY917497:HIY917526 HSU917497:HSU917526 ICQ917497:ICQ917526 IMM917497:IMM917526 IWI917497:IWI917526 JGE917497:JGE917526 JQA917497:JQA917526 JZW917497:JZW917526 KJS917497:KJS917526 KTO917497:KTO917526 LDK917497:LDK917526 LNG917497:LNG917526 LXC917497:LXC917526 MGY917497:MGY917526 MQU917497:MQU917526 NAQ917497:NAQ917526 NKM917497:NKM917526 NUI917497:NUI917526 OEE917497:OEE917526 OOA917497:OOA917526 OXW917497:OXW917526 PHS917497:PHS917526 PRO917497:PRO917526 QBK917497:QBK917526 QLG917497:QLG917526 QVC917497:QVC917526 REY917497:REY917526 ROU917497:ROU917526 RYQ917497:RYQ917526 SIM917497:SIM917526 SSI917497:SSI917526 TCE917497:TCE917526 TMA917497:TMA917526 TVW917497:TVW917526 UFS917497:UFS917526 UPO917497:UPO917526 UZK917497:UZK917526 VJG917497:VJG917526 VTC917497:VTC917526 WCY917497:WCY917526 WMU917497:WMU917526 AI983033:AI983062 KE983033:KE983062 UA983033:UA983062 ADW983033:ADW983062 ANS983033:ANS983062 AXO983033:AXO983062 BHK983033:BHK983062 BRG983033:BRG983062 CBC983033:CBC983062 CKY983033:CKY983062 CUU983033:CUU983062 DEQ983033:DEQ983062 DOM983033:DOM983062 DYI983033:DYI983062 EIE983033:EIE983062 ESA983033:ESA983062 FBW983033:FBW983062 FLS983033:FLS983062 FVO983033:FVO983062 GFK983033:GFK983062 GPG983033:GPG983062 GZC983033:GZC983062 HIY983033:HIY983062 HSU983033:HSU983062 ICQ983033:ICQ983062 IMM983033:IMM983062 IWI983033:IWI983062 JGE983033:JGE983062 JQA983033:JQA983062 JZW983033:JZW983062 KJS983033:KJS983062 KTO983033:KTO983062 LDK983033:LDK983062 LNG983033:LNG983062 LXC983033:LXC983062 MGY983033:MGY983062 MQU983033:MQU983062 NAQ983033:NAQ983062 NKM983033:NKM983062 NUI983033:NUI983062 OEE983033:OEE983062 OOA983033:OOA983062 OXW983033:OXW983062 PHS983033:PHS983062 PRO983033:PRO983062 QBK983033:QBK983062 QLG983033:QLG983062 QVC983033:QVC983062 REY983033:REY983062 ROU983033:ROU983062 RYQ983033:RYQ983062 SIM983033:SIM983062 SSI983033:SSI983062 TCE983033:TCE983062 TMA983033:TMA983062 TVW983033:TVW983062 UFS983033:UFS983062 UPO983033:UPO983062 UZK983033:UZK983062 VJG983033:VJG983062 VTC983033:VTC983062 WCY983033:WCY983062 WMQ6:WMQ26 AE6:AE26 KA6:KA26 TW6:TW26 ADS6:ADS26 ANO6:ANO26 AXK6:AXK26 BHG6:BHG26 BRC6:BRC26 CAY6:CAY26 CKU6:CKU26 CUQ6:CUQ26 DEM6:DEM26 DOI6:DOI26 DYE6:DYE26 EIA6:EIA26 ERW6:ERW26 FBS6:FBS26 FLO6:FLO26 FVK6:FVK26 GFG6:GFG26 GPC6:GPC26 GYY6:GYY26 HIU6:HIU26 HSQ6:HSQ26 ICM6:ICM26 IMI6:IMI26 IWE6:IWE26 JGA6:JGA26 JPW6:JPW26 JZS6:JZS26 KJO6:KJO26 KTK6:KTK26 LDG6:LDG26 LNC6:LNC26 LWY6:LWY26 MGU6:MGU26 MQQ6:MQQ26 NAM6:NAM26 NKI6:NKI26 NUE6:NUE26 OEA6:OEA26 ONW6:ONW26 OXS6:OXS26 PHO6:PHO26 PRK6:PRK26 QBG6:QBG26 QLC6:QLC26 QUY6:QUY26 REU6:REU26 ROQ6:ROQ26 RYM6:RYM26 SII6:SII26 SSE6:SSE26 TCA6:TCA26 TLW6:TLW26 TVS6:TVS26 UFO6:UFO26 UPK6:UPK26 UZG6:UZG26 VJC6:VJC26 VSY6:VSY26 WCU6:WCU26" xr:uid="{838E78F2-783C-433A-B3B0-B785667219EB}">
      <formula1>"จันทราภรณ์, รัฏฏิการ์, คชเขม, มาร์ค,สมเด็"</formula1>
    </dataValidation>
  </dataValidations>
  <printOptions horizontalCentered="1"/>
  <pageMargins left="0.23622047244094491" right="0.11811023622047245" top="0.39370078740157483" bottom="0.23622047244094491" header="0.39370078740157483" footer="0.31496062992125984"/>
  <pageSetup paperSize="9" scale="32" fitToHeight="2" orientation="landscape" r:id="rId1"/>
  <headerFooter alignWithMargins="0"/>
  <ignoredErrors>
    <ignoredError sqref="I27 L25:M26 L24:N24 Q24:R24 L7 N6:N7 U27 F27 J27:N27" unlockedFormula="1"/>
  </ignoredErrors>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D2C2E0C5-3CB3-4E5C-9E2F-FCA3509FDCD7}">
          <x14:formula1>
            <xm:f>Ref!$B$2:$B$20</xm:f>
          </x14:formula1>
          <xm:sqref>D24 D6 D9 D12 D21 D15 D18</xm:sqref>
        </x14:dataValidation>
        <x14:dataValidation type="list" allowBlank="1" showInputMessage="1" showErrorMessage="1" xr:uid="{6894635A-EA7B-4FE7-A357-6720A2125EAD}">
          <x14:formula1>
            <xm:f>Ref!$C$2:$C$20</xm:f>
          </x14:formula1>
          <xm:sqref>E6 E24 E9 E12 E21 E15 E18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736E2-5906-4F5B-9831-185895FA3729}">
  <sheetPr codeName="Sheet4">
    <tabColor rgb="FF92D050"/>
    <pageSetUpPr fitToPage="1"/>
  </sheetPr>
  <dimension ref="A1:WVZ140"/>
  <sheetViews>
    <sheetView zoomScale="80" zoomScaleNormal="80" workbookViewId="0">
      <selection activeCell="O44" sqref="O44"/>
    </sheetView>
  </sheetViews>
  <sheetFormatPr defaultColWidth="0" defaultRowHeight="0" customHeight="1" zeroHeight="1"/>
  <cols>
    <col min="1" max="1" width="6.88671875" style="66" customWidth="1"/>
    <col min="2" max="2" width="20.77734375" style="66" customWidth="1"/>
    <col min="3" max="3" width="23.21875" style="66" bestFit="1" customWidth="1"/>
    <col min="4" max="4" width="29.6640625" style="66" customWidth="1"/>
    <col min="5" max="5" width="15.88671875" style="78" bestFit="1" customWidth="1"/>
    <col min="6" max="6" width="15.88671875" style="78" customWidth="1"/>
    <col min="7" max="7" width="16.5546875" style="78" bestFit="1" customWidth="1"/>
    <col min="8" max="8" width="15.88671875" style="78" customWidth="1"/>
    <col min="9" max="9" width="1.44140625" style="231" hidden="1" customWidth="1"/>
    <col min="10" max="10" width="12.77734375" style="78" bestFit="1" customWidth="1"/>
    <col min="11" max="11" width="13.88671875" style="66" customWidth="1"/>
    <col min="12" max="12" width="14.77734375" style="66" customWidth="1"/>
    <col min="13" max="13" width="11.77734375" style="66" customWidth="1"/>
    <col min="14" max="14" width="14.88671875" style="66" customWidth="1"/>
    <col min="15" max="17" width="8" style="66" customWidth="1"/>
    <col min="18" max="257" width="9.109375" style="66" hidden="1"/>
    <col min="258" max="258" width="6.88671875" style="66" customWidth="1"/>
    <col min="259" max="259" width="23.33203125" style="66" customWidth="1"/>
    <col min="260" max="260" width="42.88671875" style="66" customWidth="1"/>
    <col min="261" max="261" width="14" style="66" customWidth="1"/>
    <col min="262" max="262" width="14.109375" style="66" customWidth="1"/>
    <col min="263" max="263" width="13" style="66" customWidth="1"/>
    <col min="264" max="264" width="14" style="66" customWidth="1"/>
    <col min="265" max="265" width="15" style="66" customWidth="1"/>
    <col min="266" max="266" width="15.21875" style="66" customWidth="1"/>
    <col min="267" max="267" width="1.88671875" style="66" customWidth="1"/>
    <col min="268" max="268" width="10.5546875" style="66" customWidth="1"/>
    <col min="269" max="273" width="8" style="66" customWidth="1"/>
    <col min="274" max="513" width="9.109375" style="66" hidden="1"/>
    <col min="514" max="514" width="6.88671875" style="66" customWidth="1"/>
    <col min="515" max="515" width="23.33203125" style="66" customWidth="1"/>
    <col min="516" max="516" width="42.88671875" style="66" customWidth="1"/>
    <col min="517" max="517" width="14" style="66" customWidth="1"/>
    <col min="518" max="518" width="14.109375" style="66" customWidth="1"/>
    <col min="519" max="519" width="13" style="66" customWidth="1"/>
    <col min="520" max="520" width="14" style="66" customWidth="1"/>
    <col min="521" max="521" width="15" style="66" customWidth="1"/>
    <col min="522" max="522" width="15.21875" style="66" customWidth="1"/>
    <col min="523" max="523" width="1.88671875" style="66" customWidth="1"/>
    <col min="524" max="524" width="10.5546875" style="66" customWidth="1"/>
    <col min="525" max="529" width="8" style="66" customWidth="1"/>
    <col min="530" max="769" width="9.109375" style="66" hidden="1"/>
    <col min="770" max="770" width="6.88671875" style="66" customWidth="1"/>
    <col min="771" max="771" width="23.33203125" style="66" customWidth="1"/>
    <col min="772" max="772" width="42.88671875" style="66" customWidth="1"/>
    <col min="773" max="773" width="14" style="66" customWidth="1"/>
    <col min="774" max="774" width="14.109375" style="66" customWidth="1"/>
    <col min="775" max="775" width="13" style="66" customWidth="1"/>
    <col min="776" max="776" width="14" style="66" customWidth="1"/>
    <col min="777" max="777" width="15" style="66" customWidth="1"/>
    <col min="778" max="778" width="15.21875" style="66" customWidth="1"/>
    <col min="779" max="779" width="1.88671875" style="66" customWidth="1"/>
    <col min="780" max="780" width="10.5546875" style="66" customWidth="1"/>
    <col min="781" max="785" width="8" style="66" customWidth="1"/>
    <col min="786" max="1025" width="9.109375" style="66" hidden="1"/>
    <col min="1026" max="1026" width="6.88671875" style="66" customWidth="1"/>
    <col min="1027" max="1027" width="23.33203125" style="66" customWidth="1"/>
    <col min="1028" max="1028" width="42.88671875" style="66" customWidth="1"/>
    <col min="1029" max="1029" width="14" style="66" customWidth="1"/>
    <col min="1030" max="1030" width="14.109375" style="66" customWidth="1"/>
    <col min="1031" max="1031" width="13" style="66" customWidth="1"/>
    <col min="1032" max="1032" width="14" style="66" customWidth="1"/>
    <col min="1033" max="1033" width="15" style="66" customWidth="1"/>
    <col min="1034" max="1034" width="15.21875" style="66" customWidth="1"/>
    <col min="1035" max="1035" width="1.88671875" style="66" customWidth="1"/>
    <col min="1036" max="1036" width="10.5546875" style="66" customWidth="1"/>
    <col min="1037" max="1041" width="8" style="66" customWidth="1"/>
    <col min="1042" max="1281" width="9.109375" style="66" hidden="1"/>
    <col min="1282" max="1282" width="6.88671875" style="66" customWidth="1"/>
    <col min="1283" max="1283" width="23.33203125" style="66" customWidth="1"/>
    <col min="1284" max="1284" width="42.88671875" style="66" customWidth="1"/>
    <col min="1285" max="1285" width="14" style="66" customWidth="1"/>
    <col min="1286" max="1286" width="14.109375" style="66" customWidth="1"/>
    <col min="1287" max="1287" width="13" style="66" customWidth="1"/>
    <col min="1288" max="1288" width="14" style="66" customWidth="1"/>
    <col min="1289" max="1289" width="15" style="66" customWidth="1"/>
    <col min="1290" max="1290" width="15.21875" style="66" customWidth="1"/>
    <col min="1291" max="1291" width="1.88671875" style="66" customWidth="1"/>
    <col min="1292" max="1292" width="10.5546875" style="66" customWidth="1"/>
    <col min="1293" max="1297" width="8" style="66" customWidth="1"/>
    <col min="1298" max="1537" width="9.109375" style="66" hidden="1"/>
    <col min="1538" max="1538" width="6.88671875" style="66" customWidth="1"/>
    <col min="1539" max="1539" width="23.33203125" style="66" customWidth="1"/>
    <col min="1540" max="1540" width="42.88671875" style="66" customWidth="1"/>
    <col min="1541" max="1541" width="14" style="66" customWidth="1"/>
    <col min="1542" max="1542" width="14.109375" style="66" customWidth="1"/>
    <col min="1543" max="1543" width="13" style="66" customWidth="1"/>
    <col min="1544" max="1544" width="14" style="66" customWidth="1"/>
    <col min="1545" max="1545" width="15" style="66" customWidth="1"/>
    <col min="1546" max="1546" width="15.21875" style="66" customWidth="1"/>
    <col min="1547" max="1547" width="1.88671875" style="66" customWidth="1"/>
    <col min="1548" max="1548" width="10.5546875" style="66" customWidth="1"/>
    <col min="1549" max="1553" width="8" style="66" customWidth="1"/>
    <col min="1554" max="1793" width="9.109375" style="66" hidden="1"/>
    <col min="1794" max="1794" width="6.88671875" style="66" customWidth="1"/>
    <col min="1795" max="1795" width="23.33203125" style="66" customWidth="1"/>
    <col min="1796" max="1796" width="42.88671875" style="66" customWidth="1"/>
    <col min="1797" max="1797" width="14" style="66" customWidth="1"/>
    <col min="1798" max="1798" width="14.109375" style="66" customWidth="1"/>
    <col min="1799" max="1799" width="13" style="66" customWidth="1"/>
    <col min="1800" max="1800" width="14" style="66" customWidth="1"/>
    <col min="1801" max="1801" width="15" style="66" customWidth="1"/>
    <col min="1802" max="1802" width="15.21875" style="66" customWidth="1"/>
    <col min="1803" max="1803" width="1.88671875" style="66" customWidth="1"/>
    <col min="1804" max="1804" width="10.5546875" style="66" customWidth="1"/>
    <col min="1805" max="1809" width="8" style="66" customWidth="1"/>
    <col min="1810" max="2049" width="9.109375" style="66" hidden="1"/>
    <col min="2050" max="2050" width="6.88671875" style="66" customWidth="1"/>
    <col min="2051" max="2051" width="23.33203125" style="66" customWidth="1"/>
    <col min="2052" max="2052" width="42.88671875" style="66" customWidth="1"/>
    <col min="2053" max="2053" width="14" style="66" customWidth="1"/>
    <col min="2054" max="2054" width="14.109375" style="66" customWidth="1"/>
    <col min="2055" max="2055" width="13" style="66" customWidth="1"/>
    <col min="2056" max="2056" width="14" style="66" customWidth="1"/>
    <col min="2057" max="2057" width="15" style="66" customWidth="1"/>
    <col min="2058" max="2058" width="15.21875" style="66" customWidth="1"/>
    <col min="2059" max="2059" width="1.88671875" style="66" customWidth="1"/>
    <col min="2060" max="2060" width="10.5546875" style="66" customWidth="1"/>
    <col min="2061" max="2065" width="8" style="66" customWidth="1"/>
    <col min="2066" max="2305" width="9.109375" style="66" hidden="1"/>
    <col min="2306" max="2306" width="6.88671875" style="66" customWidth="1"/>
    <col min="2307" max="2307" width="23.33203125" style="66" customWidth="1"/>
    <col min="2308" max="2308" width="42.88671875" style="66" customWidth="1"/>
    <col min="2309" max="2309" width="14" style="66" customWidth="1"/>
    <col min="2310" max="2310" width="14.109375" style="66" customWidth="1"/>
    <col min="2311" max="2311" width="13" style="66" customWidth="1"/>
    <col min="2312" max="2312" width="14" style="66" customWidth="1"/>
    <col min="2313" max="2313" width="15" style="66" customWidth="1"/>
    <col min="2314" max="2314" width="15.21875" style="66" customWidth="1"/>
    <col min="2315" max="2315" width="1.88671875" style="66" customWidth="1"/>
    <col min="2316" max="2316" width="10.5546875" style="66" customWidth="1"/>
    <col min="2317" max="2321" width="8" style="66" customWidth="1"/>
    <col min="2322" max="2561" width="9.109375" style="66" hidden="1"/>
    <col min="2562" max="2562" width="6.88671875" style="66" customWidth="1"/>
    <col min="2563" max="2563" width="23.33203125" style="66" customWidth="1"/>
    <col min="2564" max="2564" width="42.88671875" style="66" customWidth="1"/>
    <col min="2565" max="2565" width="14" style="66" customWidth="1"/>
    <col min="2566" max="2566" width="14.109375" style="66" customWidth="1"/>
    <col min="2567" max="2567" width="13" style="66" customWidth="1"/>
    <col min="2568" max="2568" width="14" style="66" customWidth="1"/>
    <col min="2569" max="2569" width="15" style="66" customWidth="1"/>
    <col min="2570" max="2570" width="15.21875" style="66" customWidth="1"/>
    <col min="2571" max="2571" width="1.88671875" style="66" customWidth="1"/>
    <col min="2572" max="2572" width="10.5546875" style="66" customWidth="1"/>
    <col min="2573" max="2577" width="8" style="66" customWidth="1"/>
    <col min="2578" max="2817" width="9.109375" style="66" hidden="1"/>
    <col min="2818" max="2818" width="6.88671875" style="66" customWidth="1"/>
    <col min="2819" max="2819" width="23.33203125" style="66" customWidth="1"/>
    <col min="2820" max="2820" width="42.88671875" style="66" customWidth="1"/>
    <col min="2821" max="2821" width="14" style="66" customWidth="1"/>
    <col min="2822" max="2822" width="14.109375" style="66" customWidth="1"/>
    <col min="2823" max="2823" width="13" style="66" customWidth="1"/>
    <col min="2824" max="2824" width="14" style="66" customWidth="1"/>
    <col min="2825" max="2825" width="15" style="66" customWidth="1"/>
    <col min="2826" max="2826" width="15.21875" style="66" customWidth="1"/>
    <col min="2827" max="2827" width="1.88671875" style="66" customWidth="1"/>
    <col min="2828" max="2828" width="10.5546875" style="66" customWidth="1"/>
    <col min="2829" max="2833" width="8" style="66" customWidth="1"/>
    <col min="2834" max="3073" width="9.109375" style="66" hidden="1"/>
    <col min="3074" max="3074" width="6.88671875" style="66" customWidth="1"/>
    <col min="3075" max="3075" width="23.33203125" style="66" customWidth="1"/>
    <col min="3076" max="3076" width="42.88671875" style="66" customWidth="1"/>
    <col min="3077" max="3077" width="14" style="66" customWidth="1"/>
    <col min="3078" max="3078" width="14.109375" style="66" customWidth="1"/>
    <col min="3079" max="3079" width="13" style="66" customWidth="1"/>
    <col min="3080" max="3080" width="14" style="66" customWidth="1"/>
    <col min="3081" max="3081" width="15" style="66" customWidth="1"/>
    <col min="3082" max="3082" width="15.21875" style="66" customWidth="1"/>
    <col min="3083" max="3083" width="1.88671875" style="66" customWidth="1"/>
    <col min="3084" max="3084" width="10.5546875" style="66" customWidth="1"/>
    <col min="3085" max="3089" width="8" style="66" customWidth="1"/>
    <col min="3090" max="3329" width="9.109375" style="66" hidden="1"/>
    <col min="3330" max="3330" width="6.88671875" style="66" customWidth="1"/>
    <col min="3331" max="3331" width="23.33203125" style="66" customWidth="1"/>
    <col min="3332" max="3332" width="42.88671875" style="66" customWidth="1"/>
    <col min="3333" max="3333" width="14" style="66" customWidth="1"/>
    <col min="3334" max="3334" width="14.109375" style="66" customWidth="1"/>
    <col min="3335" max="3335" width="13" style="66" customWidth="1"/>
    <col min="3336" max="3336" width="14" style="66" customWidth="1"/>
    <col min="3337" max="3337" width="15" style="66" customWidth="1"/>
    <col min="3338" max="3338" width="15.21875" style="66" customWidth="1"/>
    <col min="3339" max="3339" width="1.88671875" style="66" customWidth="1"/>
    <col min="3340" max="3340" width="10.5546875" style="66" customWidth="1"/>
    <col min="3341" max="3345" width="8" style="66" customWidth="1"/>
    <col min="3346" max="3585" width="9.109375" style="66" hidden="1"/>
    <col min="3586" max="3586" width="6.88671875" style="66" customWidth="1"/>
    <col min="3587" max="3587" width="23.33203125" style="66" customWidth="1"/>
    <col min="3588" max="3588" width="42.88671875" style="66" customWidth="1"/>
    <col min="3589" max="3589" width="14" style="66" customWidth="1"/>
    <col min="3590" max="3590" width="14.109375" style="66" customWidth="1"/>
    <col min="3591" max="3591" width="13" style="66" customWidth="1"/>
    <col min="3592" max="3592" width="14" style="66" customWidth="1"/>
    <col min="3593" max="3593" width="15" style="66" customWidth="1"/>
    <col min="3594" max="3594" width="15.21875" style="66" customWidth="1"/>
    <col min="3595" max="3595" width="1.88671875" style="66" customWidth="1"/>
    <col min="3596" max="3596" width="10.5546875" style="66" customWidth="1"/>
    <col min="3597" max="3601" width="8" style="66" customWidth="1"/>
    <col min="3602" max="3841" width="9.109375" style="66" hidden="1"/>
    <col min="3842" max="3842" width="6.88671875" style="66" customWidth="1"/>
    <col min="3843" max="3843" width="23.33203125" style="66" customWidth="1"/>
    <col min="3844" max="3844" width="42.88671875" style="66" customWidth="1"/>
    <col min="3845" max="3845" width="14" style="66" customWidth="1"/>
    <col min="3846" max="3846" width="14.109375" style="66" customWidth="1"/>
    <col min="3847" max="3847" width="13" style="66" customWidth="1"/>
    <col min="3848" max="3848" width="14" style="66" customWidth="1"/>
    <col min="3849" max="3849" width="15" style="66" customWidth="1"/>
    <col min="3850" max="3850" width="15.21875" style="66" customWidth="1"/>
    <col min="3851" max="3851" width="1.88671875" style="66" customWidth="1"/>
    <col min="3852" max="3852" width="10.5546875" style="66" customWidth="1"/>
    <col min="3853" max="3857" width="8" style="66" customWidth="1"/>
    <col min="3858" max="4097" width="9.109375" style="66" hidden="1"/>
    <col min="4098" max="4098" width="6.88671875" style="66" customWidth="1"/>
    <col min="4099" max="4099" width="23.33203125" style="66" customWidth="1"/>
    <col min="4100" max="4100" width="42.88671875" style="66" customWidth="1"/>
    <col min="4101" max="4101" width="14" style="66" customWidth="1"/>
    <col min="4102" max="4102" width="14.109375" style="66" customWidth="1"/>
    <col min="4103" max="4103" width="13" style="66" customWidth="1"/>
    <col min="4104" max="4104" width="14" style="66" customWidth="1"/>
    <col min="4105" max="4105" width="15" style="66" customWidth="1"/>
    <col min="4106" max="4106" width="15.21875" style="66" customWidth="1"/>
    <col min="4107" max="4107" width="1.88671875" style="66" customWidth="1"/>
    <col min="4108" max="4108" width="10.5546875" style="66" customWidth="1"/>
    <col min="4109" max="4113" width="8" style="66" customWidth="1"/>
    <col min="4114" max="4353" width="9.109375" style="66" hidden="1"/>
    <col min="4354" max="4354" width="6.88671875" style="66" customWidth="1"/>
    <col min="4355" max="4355" width="23.33203125" style="66" customWidth="1"/>
    <col min="4356" max="4356" width="42.88671875" style="66" customWidth="1"/>
    <col min="4357" max="4357" width="14" style="66" customWidth="1"/>
    <col min="4358" max="4358" width="14.109375" style="66" customWidth="1"/>
    <col min="4359" max="4359" width="13" style="66" customWidth="1"/>
    <col min="4360" max="4360" width="14" style="66" customWidth="1"/>
    <col min="4361" max="4361" width="15" style="66" customWidth="1"/>
    <col min="4362" max="4362" width="15.21875" style="66" customWidth="1"/>
    <col min="4363" max="4363" width="1.88671875" style="66" customWidth="1"/>
    <col min="4364" max="4364" width="10.5546875" style="66" customWidth="1"/>
    <col min="4365" max="4369" width="8" style="66" customWidth="1"/>
    <col min="4370" max="4609" width="9.109375" style="66" hidden="1"/>
    <col min="4610" max="4610" width="6.88671875" style="66" customWidth="1"/>
    <col min="4611" max="4611" width="23.33203125" style="66" customWidth="1"/>
    <col min="4612" max="4612" width="42.88671875" style="66" customWidth="1"/>
    <col min="4613" max="4613" width="14" style="66" customWidth="1"/>
    <col min="4614" max="4614" width="14.109375" style="66" customWidth="1"/>
    <col min="4615" max="4615" width="13" style="66" customWidth="1"/>
    <col min="4616" max="4616" width="14" style="66" customWidth="1"/>
    <col min="4617" max="4617" width="15" style="66" customWidth="1"/>
    <col min="4618" max="4618" width="15.21875" style="66" customWidth="1"/>
    <col min="4619" max="4619" width="1.88671875" style="66" customWidth="1"/>
    <col min="4620" max="4620" width="10.5546875" style="66" customWidth="1"/>
    <col min="4621" max="4625" width="8" style="66" customWidth="1"/>
    <col min="4626" max="4865" width="9.109375" style="66" hidden="1"/>
    <col min="4866" max="4866" width="6.88671875" style="66" customWidth="1"/>
    <col min="4867" max="4867" width="23.33203125" style="66" customWidth="1"/>
    <col min="4868" max="4868" width="42.88671875" style="66" customWidth="1"/>
    <col min="4869" max="4869" width="14" style="66" customWidth="1"/>
    <col min="4870" max="4870" width="14.109375" style="66" customWidth="1"/>
    <col min="4871" max="4871" width="13" style="66" customWidth="1"/>
    <col min="4872" max="4872" width="14" style="66" customWidth="1"/>
    <col min="4873" max="4873" width="15" style="66" customWidth="1"/>
    <col min="4874" max="4874" width="15.21875" style="66" customWidth="1"/>
    <col min="4875" max="4875" width="1.88671875" style="66" customWidth="1"/>
    <col min="4876" max="4876" width="10.5546875" style="66" customWidth="1"/>
    <col min="4877" max="4881" width="8" style="66" customWidth="1"/>
    <col min="4882" max="5121" width="9.109375" style="66" hidden="1"/>
    <col min="5122" max="5122" width="6.88671875" style="66" customWidth="1"/>
    <col min="5123" max="5123" width="23.33203125" style="66" customWidth="1"/>
    <col min="5124" max="5124" width="42.88671875" style="66" customWidth="1"/>
    <col min="5125" max="5125" width="14" style="66" customWidth="1"/>
    <col min="5126" max="5126" width="14.109375" style="66" customWidth="1"/>
    <col min="5127" max="5127" width="13" style="66" customWidth="1"/>
    <col min="5128" max="5128" width="14" style="66" customWidth="1"/>
    <col min="5129" max="5129" width="15" style="66" customWidth="1"/>
    <col min="5130" max="5130" width="15.21875" style="66" customWidth="1"/>
    <col min="5131" max="5131" width="1.88671875" style="66" customWidth="1"/>
    <col min="5132" max="5132" width="10.5546875" style="66" customWidth="1"/>
    <col min="5133" max="5137" width="8" style="66" customWidth="1"/>
    <col min="5138" max="5377" width="9.109375" style="66" hidden="1"/>
    <col min="5378" max="5378" width="6.88671875" style="66" customWidth="1"/>
    <col min="5379" max="5379" width="23.33203125" style="66" customWidth="1"/>
    <col min="5380" max="5380" width="42.88671875" style="66" customWidth="1"/>
    <col min="5381" max="5381" width="14" style="66" customWidth="1"/>
    <col min="5382" max="5382" width="14.109375" style="66" customWidth="1"/>
    <col min="5383" max="5383" width="13" style="66" customWidth="1"/>
    <col min="5384" max="5384" width="14" style="66" customWidth="1"/>
    <col min="5385" max="5385" width="15" style="66" customWidth="1"/>
    <col min="5386" max="5386" width="15.21875" style="66" customWidth="1"/>
    <col min="5387" max="5387" width="1.88671875" style="66" customWidth="1"/>
    <col min="5388" max="5388" width="10.5546875" style="66" customWidth="1"/>
    <col min="5389" max="5393" width="8" style="66" customWidth="1"/>
    <col min="5394" max="5633" width="9.109375" style="66" hidden="1"/>
    <col min="5634" max="5634" width="6.88671875" style="66" customWidth="1"/>
    <col min="5635" max="5635" width="23.33203125" style="66" customWidth="1"/>
    <col min="5636" max="5636" width="42.88671875" style="66" customWidth="1"/>
    <col min="5637" max="5637" width="14" style="66" customWidth="1"/>
    <col min="5638" max="5638" width="14.109375" style="66" customWidth="1"/>
    <col min="5639" max="5639" width="13" style="66" customWidth="1"/>
    <col min="5640" max="5640" width="14" style="66" customWidth="1"/>
    <col min="5641" max="5641" width="15" style="66" customWidth="1"/>
    <col min="5642" max="5642" width="15.21875" style="66" customWidth="1"/>
    <col min="5643" max="5643" width="1.88671875" style="66" customWidth="1"/>
    <col min="5644" max="5644" width="10.5546875" style="66" customWidth="1"/>
    <col min="5645" max="5649" width="8" style="66" customWidth="1"/>
    <col min="5650" max="5889" width="9.109375" style="66" hidden="1"/>
    <col min="5890" max="5890" width="6.88671875" style="66" customWidth="1"/>
    <col min="5891" max="5891" width="23.33203125" style="66" customWidth="1"/>
    <col min="5892" max="5892" width="42.88671875" style="66" customWidth="1"/>
    <col min="5893" max="5893" width="14" style="66" customWidth="1"/>
    <col min="5894" max="5894" width="14.109375" style="66" customWidth="1"/>
    <col min="5895" max="5895" width="13" style="66" customWidth="1"/>
    <col min="5896" max="5896" width="14" style="66" customWidth="1"/>
    <col min="5897" max="5897" width="15" style="66" customWidth="1"/>
    <col min="5898" max="5898" width="15.21875" style="66" customWidth="1"/>
    <col min="5899" max="5899" width="1.88671875" style="66" customWidth="1"/>
    <col min="5900" max="5900" width="10.5546875" style="66" customWidth="1"/>
    <col min="5901" max="5905" width="8" style="66" customWidth="1"/>
    <col min="5906" max="6145" width="9.109375" style="66" hidden="1"/>
    <col min="6146" max="6146" width="6.88671875" style="66" customWidth="1"/>
    <col min="6147" max="6147" width="23.33203125" style="66" customWidth="1"/>
    <col min="6148" max="6148" width="42.88671875" style="66" customWidth="1"/>
    <col min="6149" max="6149" width="14" style="66" customWidth="1"/>
    <col min="6150" max="6150" width="14.109375" style="66" customWidth="1"/>
    <col min="6151" max="6151" width="13" style="66" customWidth="1"/>
    <col min="6152" max="6152" width="14" style="66" customWidth="1"/>
    <col min="6153" max="6153" width="15" style="66" customWidth="1"/>
    <col min="6154" max="6154" width="15.21875" style="66" customWidth="1"/>
    <col min="6155" max="6155" width="1.88671875" style="66" customWidth="1"/>
    <col min="6156" max="6156" width="10.5546875" style="66" customWidth="1"/>
    <col min="6157" max="6161" width="8" style="66" customWidth="1"/>
    <col min="6162" max="6401" width="9.109375" style="66" hidden="1"/>
    <col min="6402" max="6402" width="6.88671875" style="66" customWidth="1"/>
    <col min="6403" max="6403" width="23.33203125" style="66" customWidth="1"/>
    <col min="6404" max="6404" width="42.88671875" style="66" customWidth="1"/>
    <col min="6405" max="6405" width="14" style="66" customWidth="1"/>
    <col min="6406" max="6406" width="14.109375" style="66" customWidth="1"/>
    <col min="6407" max="6407" width="13" style="66" customWidth="1"/>
    <col min="6408" max="6408" width="14" style="66" customWidth="1"/>
    <col min="6409" max="6409" width="15" style="66" customWidth="1"/>
    <col min="6410" max="6410" width="15.21875" style="66" customWidth="1"/>
    <col min="6411" max="6411" width="1.88671875" style="66" customWidth="1"/>
    <col min="6412" max="6412" width="10.5546875" style="66" customWidth="1"/>
    <col min="6413" max="6417" width="8" style="66" customWidth="1"/>
    <col min="6418" max="6657" width="9.109375" style="66" hidden="1"/>
    <col min="6658" max="6658" width="6.88671875" style="66" customWidth="1"/>
    <col min="6659" max="6659" width="23.33203125" style="66" customWidth="1"/>
    <col min="6660" max="6660" width="42.88671875" style="66" customWidth="1"/>
    <col min="6661" max="6661" width="14" style="66" customWidth="1"/>
    <col min="6662" max="6662" width="14.109375" style="66" customWidth="1"/>
    <col min="6663" max="6663" width="13" style="66" customWidth="1"/>
    <col min="6664" max="6664" width="14" style="66" customWidth="1"/>
    <col min="6665" max="6665" width="15" style="66" customWidth="1"/>
    <col min="6666" max="6666" width="15.21875" style="66" customWidth="1"/>
    <col min="6667" max="6667" width="1.88671875" style="66" customWidth="1"/>
    <col min="6668" max="6668" width="10.5546875" style="66" customWidth="1"/>
    <col min="6669" max="6673" width="8" style="66" customWidth="1"/>
    <col min="6674" max="6913" width="9.109375" style="66" hidden="1"/>
    <col min="6914" max="6914" width="6.88671875" style="66" customWidth="1"/>
    <col min="6915" max="6915" width="23.33203125" style="66" customWidth="1"/>
    <col min="6916" max="6916" width="42.88671875" style="66" customWidth="1"/>
    <col min="6917" max="6917" width="14" style="66" customWidth="1"/>
    <col min="6918" max="6918" width="14.109375" style="66" customWidth="1"/>
    <col min="6919" max="6919" width="13" style="66" customWidth="1"/>
    <col min="6920" max="6920" width="14" style="66" customWidth="1"/>
    <col min="6921" max="6921" width="15" style="66" customWidth="1"/>
    <col min="6922" max="6922" width="15.21875" style="66" customWidth="1"/>
    <col min="6923" max="6923" width="1.88671875" style="66" customWidth="1"/>
    <col min="6924" max="6924" width="10.5546875" style="66" customWidth="1"/>
    <col min="6925" max="6929" width="8" style="66" customWidth="1"/>
    <col min="6930" max="7169" width="9.109375" style="66" hidden="1"/>
    <col min="7170" max="7170" width="6.88671875" style="66" customWidth="1"/>
    <col min="7171" max="7171" width="23.33203125" style="66" customWidth="1"/>
    <col min="7172" max="7172" width="42.88671875" style="66" customWidth="1"/>
    <col min="7173" max="7173" width="14" style="66" customWidth="1"/>
    <col min="7174" max="7174" width="14.109375" style="66" customWidth="1"/>
    <col min="7175" max="7175" width="13" style="66" customWidth="1"/>
    <col min="7176" max="7176" width="14" style="66" customWidth="1"/>
    <col min="7177" max="7177" width="15" style="66" customWidth="1"/>
    <col min="7178" max="7178" width="15.21875" style="66" customWidth="1"/>
    <col min="7179" max="7179" width="1.88671875" style="66" customWidth="1"/>
    <col min="7180" max="7180" width="10.5546875" style="66" customWidth="1"/>
    <col min="7181" max="7185" width="8" style="66" customWidth="1"/>
    <col min="7186" max="7425" width="9.109375" style="66" hidden="1"/>
    <col min="7426" max="7426" width="6.88671875" style="66" customWidth="1"/>
    <col min="7427" max="7427" width="23.33203125" style="66" customWidth="1"/>
    <col min="7428" max="7428" width="42.88671875" style="66" customWidth="1"/>
    <col min="7429" max="7429" width="14" style="66" customWidth="1"/>
    <col min="7430" max="7430" width="14.109375" style="66" customWidth="1"/>
    <col min="7431" max="7431" width="13" style="66" customWidth="1"/>
    <col min="7432" max="7432" width="14" style="66" customWidth="1"/>
    <col min="7433" max="7433" width="15" style="66" customWidth="1"/>
    <col min="7434" max="7434" width="15.21875" style="66" customWidth="1"/>
    <col min="7435" max="7435" width="1.88671875" style="66" customWidth="1"/>
    <col min="7436" max="7436" width="10.5546875" style="66" customWidth="1"/>
    <col min="7437" max="7441" width="8" style="66" customWidth="1"/>
    <col min="7442" max="7681" width="9.109375" style="66" hidden="1"/>
    <col min="7682" max="7682" width="6.88671875" style="66" customWidth="1"/>
    <col min="7683" max="7683" width="23.33203125" style="66" customWidth="1"/>
    <col min="7684" max="7684" width="42.88671875" style="66" customWidth="1"/>
    <col min="7685" max="7685" width="14" style="66" customWidth="1"/>
    <col min="7686" max="7686" width="14.109375" style="66" customWidth="1"/>
    <col min="7687" max="7687" width="13" style="66" customWidth="1"/>
    <col min="7688" max="7688" width="14" style="66" customWidth="1"/>
    <col min="7689" max="7689" width="15" style="66" customWidth="1"/>
    <col min="7690" max="7690" width="15.21875" style="66" customWidth="1"/>
    <col min="7691" max="7691" width="1.88671875" style="66" customWidth="1"/>
    <col min="7692" max="7692" width="10.5546875" style="66" customWidth="1"/>
    <col min="7693" max="7697" width="8" style="66" customWidth="1"/>
    <col min="7698" max="7937" width="9.109375" style="66" hidden="1"/>
    <col min="7938" max="7938" width="6.88671875" style="66" customWidth="1"/>
    <col min="7939" max="7939" width="23.33203125" style="66" customWidth="1"/>
    <col min="7940" max="7940" width="42.88671875" style="66" customWidth="1"/>
    <col min="7941" max="7941" width="14" style="66" customWidth="1"/>
    <col min="7942" max="7942" width="14.109375" style="66" customWidth="1"/>
    <col min="7943" max="7943" width="13" style="66" customWidth="1"/>
    <col min="7944" max="7944" width="14" style="66" customWidth="1"/>
    <col min="7945" max="7945" width="15" style="66" customWidth="1"/>
    <col min="7946" max="7946" width="15.21875" style="66" customWidth="1"/>
    <col min="7947" max="7947" width="1.88671875" style="66" customWidth="1"/>
    <col min="7948" max="7948" width="10.5546875" style="66" customWidth="1"/>
    <col min="7949" max="7953" width="8" style="66" customWidth="1"/>
    <col min="7954" max="8193" width="9.109375" style="66" hidden="1"/>
    <col min="8194" max="8194" width="6.88671875" style="66" customWidth="1"/>
    <col min="8195" max="8195" width="23.33203125" style="66" customWidth="1"/>
    <col min="8196" max="8196" width="42.88671875" style="66" customWidth="1"/>
    <col min="8197" max="8197" width="14" style="66" customWidth="1"/>
    <col min="8198" max="8198" width="14.109375" style="66" customWidth="1"/>
    <col min="8199" max="8199" width="13" style="66" customWidth="1"/>
    <col min="8200" max="8200" width="14" style="66" customWidth="1"/>
    <col min="8201" max="8201" width="15" style="66" customWidth="1"/>
    <col min="8202" max="8202" width="15.21875" style="66" customWidth="1"/>
    <col min="8203" max="8203" width="1.88671875" style="66" customWidth="1"/>
    <col min="8204" max="8204" width="10.5546875" style="66" customWidth="1"/>
    <col min="8205" max="8209" width="8" style="66" customWidth="1"/>
    <col min="8210" max="8449" width="9.109375" style="66" hidden="1"/>
    <col min="8450" max="8450" width="6.88671875" style="66" customWidth="1"/>
    <col min="8451" max="8451" width="23.33203125" style="66" customWidth="1"/>
    <col min="8452" max="8452" width="42.88671875" style="66" customWidth="1"/>
    <col min="8453" max="8453" width="14" style="66" customWidth="1"/>
    <col min="8454" max="8454" width="14.109375" style="66" customWidth="1"/>
    <col min="8455" max="8455" width="13" style="66" customWidth="1"/>
    <col min="8456" max="8456" width="14" style="66" customWidth="1"/>
    <col min="8457" max="8457" width="15" style="66" customWidth="1"/>
    <col min="8458" max="8458" width="15.21875" style="66" customWidth="1"/>
    <col min="8459" max="8459" width="1.88671875" style="66" customWidth="1"/>
    <col min="8460" max="8460" width="10.5546875" style="66" customWidth="1"/>
    <col min="8461" max="8465" width="8" style="66" customWidth="1"/>
    <col min="8466" max="8705" width="9.109375" style="66" hidden="1"/>
    <col min="8706" max="8706" width="6.88671875" style="66" customWidth="1"/>
    <col min="8707" max="8707" width="23.33203125" style="66" customWidth="1"/>
    <col min="8708" max="8708" width="42.88671875" style="66" customWidth="1"/>
    <col min="8709" max="8709" width="14" style="66" customWidth="1"/>
    <col min="8710" max="8710" width="14.109375" style="66" customWidth="1"/>
    <col min="8711" max="8711" width="13" style="66" customWidth="1"/>
    <col min="8712" max="8712" width="14" style="66" customWidth="1"/>
    <col min="8713" max="8713" width="15" style="66" customWidth="1"/>
    <col min="8714" max="8714" width="15.21875" style="66" customWidth="1"/>
    <col min="8715" max="8715" width="1.88671875" style="66" customWidth="1"/>
    <col min="8716" max="8716" width="10.5546875" style="66" customWidth="1"/>
    <col min="8717" max="8721" width="8" style="66" customWidth="1"/>
    <col min="8722" max="8961" width="9.109375" style="66" hidden="1"/>
    <col min="8962" max="8962" width="6.88671875" style="66" customWidth="1"/>
    <col min="8963" max="8963" width="23.33203125" style="66" customWidth="1"/>
    <col min="8964" max="8964" width="42.88671875" style="66" customWidth="1"/>
    <col min="8965" max="8965" width="14" style="66" customWidth="1"/>
    <col min="8966" max="8966" width="14.109375" style="66" customWidth="1"/>
    <col min="8967" max="8967" width="13" style="66" customWidth="1"/>
    <col min="8968" max="8968" width="14" style="66" customWidth="1"/>
    <col min="8969" max="8969" width="15" style="66" customWidth="1"/>
    <col min="8970" max="8970" width="15.21875" style="66" customWidth="1"/>
    <col min="8971" max="8971" width="1.88671875" style="66" customWidth="1"/>
    <col min="8972" max="8972" width="10.5546875" style="66" customWidth="1"/>
    <col min="8973" max="8977" width="8" style="66" customWidth="1"/>
    <col min="8978" max="9217" width="9.109375" style="66" hidden="1"/>
    <col min="9218" max="9218" width="6.88671875" style="66" customWidth="1"/>
    <col min="9219" max="9219" width="23.33203125" style="66" customWidth="1"/>
    <col min="9220" max="9220" width="42.88671875" style="66" customWidth="1"/>
    <col min="9221" max="9221" width="14" style="66" customWidth="1"/>
    <col min="9222" max="9222" width="14.109375" style="66" customWidth="1"/>
    <col min="9223" max="9223" width="13" style="66" customWidth="1"/>
    <col min="9224" max="9224" width="14" style="66" customWidth="1"/>
    <col min="9225" max="9225" width="15" style="66" customWidth="1"/>
    <col min="9226" max="9226" width="15.21875" style="66" customWidth="1"/>
    <col min="9227" max="9227" width="1.88671875" style="66" customWidth="1"/>
    <col min="9228" max="9228" width="10.5546875" style="66" customWidth="1"/>
    <col min="9229" max="9233" width="8" style="66" customWidth="1"/>
    <col min="9234" max="9473" width="9.109375" style="66" hidden="1"/>
    <col min="9474" max="9474" width="6.88671875" style="66" customWidth="1"/>
    <col min="9475" max="9475" width="23.33203125" style="66" customWidth="1"/>
    <col min="9476" max="9476" width="42.88671875" style="66" customWidth="1"/>
    <col min="9477" max="9477" width="14" style="66" customWidth="1"/>
    <col min="9478" max="9478" width="14.109375" style="66" customWidth="1"/>
    <col min="9479" max="9479" width="13" style="66" customWidth="1"/>
    <col min="9480" max="9480" width="14" style="66" customWidth="1"/>
    <col min="9481" max="9481" width="15" style="66" customWidth="1"/>
    <col min="9482" max="9482" width="15.21875" style="66" customWidth="1"/>
    <col min="9483" max="9483" width="1.88671875" style="66" customWidth="1"/>
    <col min="9484" max="9484" width="10.5546875" style="66" customWidth="1"/>
    <col min="9485" max="9489" width="8" style="66" customWidth="1"/>
    <col min="9490" max="9729" width="9.109375" style="66" hidden="1"/>
    <col min="9730" max="9730" width="6.88671875" style="66" customWidth="1"/>
    <col min="9731" max="9731" width="23.33203125" style="66" customWidth="1"/>
    <col min="9732" max="9732" width="42.88671875" style="66" customWidth="1"/>
    <col min="9733" max="9733" width="14" style="66" customWidth="1"/>
    <col min="9734" max="9734" width="14.109375" style="66" customWidth="1"/>
    <col min="9735" max="9735" width="13" style="66" customWidth="1"/>
    <col min="9736" max="9736" width="14" style="66" customWidth="1"/>
    <col min="9737" max="9737" width="15" style="66" customWidth="1"/>
    <col min="9738" max="9738" width="15.21875" style="66" customWidth="1"/>
    <col min="9739" max="9739" width="1.88671875" style="66" customWidth="1"/>
    <col min="9740" max="9740" width="10.5546875" style="66" customWidth="1"/>
    <col min="9741" max="9745" width="8" style="66" customWidth="1"/>
    <col min="9746" max="9985" width="9.109375" style="66" hidden="1"/>
    <col min="9986" max="9986" width="6.88671875" style="66" customWidth="1"/>
    <col min="9987" max="9987" width="23.33203125" style="66" customWidth="1"/>
    <col min="9988" max="9988" width="42.88671875" style="66" customWidth="1"/>
    <col min="9989" max="9989" width="14" style="66" customWidth="1"/>
    <col min="9990" max="9990" width="14.109375" style="66" customWidth="1"/>
    <col min="9991" max="9991" width="13" style="66" customWidth="1"/>
    <col min="9992" max="9992" width="14" style="66" customWidth="1"/>
    <col min="9993" max="9993" width="15" style="66" customWidth="1"/>
    <col min="9994" max="9994" width="15.21875" style="66" customWidth="1"/>
    <col min="9995" max="9995" width="1.88671875" style="66" customWidth="1"/>
    <col min="9996" max="9996" width="10.5546875" style="66" customWidth="1"/>
    <col min="9997" max="10001" width="8" style="66" customWidth="1"/>
    <col min="10002" max="10241" width="9.109375" style="66" hidden="1"/>
    <col min="10242" max="10242" width="6.88671875" style="66" customWidth="1"/>
    <col min="10243" max="10243" width="23.33203125" style="66" customWidth="1"/>
    <col min="10244" max="10244" width="42.88671875" style="66" customWidth="1"/>
    <col min="10245" max="10245" width="14" style="66" customWidth="1"/>
    <col min="10246" max="10246" width="14.109375" style="66" customWidth="1"/>
    <col min="10247" max="10247" width="13" style="66" customWidth="1"/>
    <col min="10248" max="10248" width="14" style="66" customWidth="1"/>
    <col min="10249" max="10249" width="15" style="66" customWidth="1"/>
    <col min="10250" max="10250" width="15.21875" style="66" customWidth="1"/>
    <col min="10251" max="10251" width="1.88671875" style="66" customWidth="1"/>
    <col min="10252" max="10252" width="10.5546875" style="66" customWidth="1"/>
    <col min="10253" max="10257" width="8" style="66" customWidth="1"/>
    <col min="10258" max="10497" width="9.109375" style="66" hidden="1"/>
    <col min="10498" max="10498" width="6.88671875" style="66" customWidth="1"/>
    <col min="10499" max="10499" width="23.33203125" style="66" customWidth="1"/>
    <col min="10500" max="10500" width="42.88671875" style="66" customWidth="1"/>
    <col min="10501" max="10501" width="14" style="66" customWidth="1"/>
    <col min="10502" max="10502" width="14.109375" style="66" customWidth="1"/>
    <col min="10503" max="10503" width="13" style="66" customWidth="1"/>
    <col min="10504" max="10504" width="14" style="66" customWidth="1"/>
    <col min="10505" max="10505" width="15" style="66" customWidth="1"/>
    <col min="10506" max="10506" width="15.21875" style="66" customWidth="1"/>
    <col min="10507" max="10507" width="1.88671875" style="66" customWidth="1"/>
    <col min="10508" max="10508" width="10.5546875" style="66" customWidth="1"/>
    <col min="10509" max="10513" width="8" style="66" customWidth="1"/>
    <col min="10514" max="10753" width="9.109375" style="66" hidden="1"/>
    <col min="10754" max="10754" width="6.88671875" style="66" customWidth="1"/>
    <col min="10755" max="10755" width="23.33203125" style="66" customWidth="1"/>
    <col min="10756" max="10756" width="42.88671875" style="66" customWidth="1"/>
    <col min="10757" max="10757" width="14" style="66" customWidth="1"/>
    <col min="10758" max="10758" width="14.109375" style="66" customWidth="1"/>
    <col min="10759" max="10759" width="13" style="66" customWidth="1"/>
    <col min="10760" max="10760" width="14" style="66" customWidth="1"/>
    <col min="10761" max="10761" width="15" style="66" customWidth="1"/>
    <col min="10762" max="10762" width="15.21875" style="66" customWidth="1"/>
    <col min="10763" max="10763" width="1.88671875" style="66" customWidth="1"/>
    <col min="10764" max="10764" width="10.5546875" style="66" customWidth="1"/>
    <col min="10765" max="10769" width="8" style="66" customWidth="1"/>
    <col min="10770" max="11009" width="9.109375" style="66" hidden="1"/>
    <col min="11010" max="11010" width="6.88671875" style="66" customWidth="1"/>
    <col min="11011" max="11011" width="23.33203125" style="66" customWidth="1"/>
    <col min="11012" max="11012" width="42.88671875" style="66" customWidth="1"/>
    <col min="11013" max="11013" width="14" style="66" customWidth="1"/>
    <col min="11014" max="11014" width="14.109375" style="66" customWidth="1"/>
    <col min="11015" max="11015" width="13" style="66" customWidth="1"/>
    <col min="11016" max="11016" width="14" style="66" customWidth="1"/>
    <col min="11017" max="11017" width="15" style="66" customWidth="1"/>
    <col min="11018" max="11018" width="15.21875" style="66" customWidth="1"/>
    <col min="11019" max="11019" width="1.88671875" style="66" customWidth="1"/>
    <col min="11020" max="11020" width="10.5546875" style="66" customWidth="1"/>
    <col min="11021" max="11025" width="8" style="66" customWidth="1"/>
    <col min="11026" max="11265" width="9.109375" style="66" hidden="1"/>
    <col min="11266" max="11266" width="6.88671875" style="66" customWidth="1"/>
    <col min="11267" max="11267" width="23.33203125" style="66" customWidth="1"/>
    <col min="11268" max="11268" width="42.88671875" style="66" customWidth="1"/>
    <col min="11269" max="11269" width="14" style="66" customWidth="1"/>
    <col min="11270" max="11270" width="14.109375" style="66" customWidth="1"/>
    <col min="11271" max="11271" width="13" style="66" customWidth="1"/>
    <col min="11272" max="11272" width="14" style="66" customWidth="1"/>
    <col min="11273" max="11273" width="15" style="66" customWidth="1"/>
    <col min="11274" max="11274" width="15.21875" style="66" customWidth="1"/>
    <col min="11275" max="11275" width="1.88671875" style="66" customWidth="1"/>
    <col min="11276" max="11276" width="10.5546875" style="66" customWidth="1"/>
    <col min="11277" max="11281" width="8" style="66" customWidth="1"/>
    <col min="11282" max="11521" width="9.109375" style="66" hidden="1"/>
    <col min="11522" max="11522" width="6.88671875" style="66" customWidth="1"/>
    <col min="11523" max="11523" width="23.33203125" style="66" customWidth="1"/>
    <col min="11524" max="11524" width="42.88671875" style="66" customWidth="1"/>
    <col min="11525" max="11525" width="14" style="66" customWidth="1"/>
    <col min="11526" max="11526" width="14.109375" style="66" customWidth="1"/>
    <col min="11527" max="11527" width="13" style="66" customWidth="1"/>
    <col min="11528" max="11528" width="14" style="66" customWidth="1"/>
    <col min="11529" max="11529" width="15" style="66" customWidth="1"/>
    <col min="11530" max="11530" width="15.21875" style="66" customWidth="1"/>
    <col min="11531" max="11531" width="1.88671875" style="66" customWidth="1"/>
    <col min="11532" max="11532" width="10.5546875" style="66" customWidth="1"/>
    <col min="11533" max="11537" width="8" style="66" customWidth="1"/>
    <col min="11538" max="11777" width="9.109375" style="66" hidden="1"/>
    <col min="11778" max="11778" width="6.88671875" style="66" customWidth="1"/>
    <col min="11779" max="11779" width="23.33203125" style="66" customWidth="1"/>
    <col min="11780" max="11780" width="42.88671875" style="66" customWidth="1"/>
    <col min="11781" max="11781" width="14" style="66" customWidth="1"/>
    <col min="11782" max="11782" width="14.109375" style="66" customWidth="1"/>
    <col min="11783" max="11783" width="13" style="66" customWidth="1"/>
    <col min="11784" max="11784" width="14" style="66" customWidth="1"/>
    <col min="11785" max="11785" width="15" style="66" customWidth="1"/>
    <col min="11786" max="11786" width="15.21875" style="66" customWidth="1"/>
    <col min="11787" max="11787" width="1.88671875" style="66" customWidth="1"/>
    <col min="11788" max="11788" width="10.5546875" style="66" customWidth="1"/>
    <col min="11789" max="11793" width="8" style="66" customWidth="1"/>
    <col min="11794" max="12033" width="9.109375" style="66" hidden="1"/>
    <col min="12034" max="12034" width="6.88671875" style="66" customWidth="1"/>
    <col min="12035" max="12035" width="23.33203125" style="66" customWidth="1"/>
    <col min="12036" max="12036" width="42.88671875" style="66" customWidth="1"/>
    <col min="12037" max="12037" width="14" style="66" customWidth="1"/>
    <col min="12038" max="12038" width="14.109375" style="66" customWidth="1"/>
    <col min="12039" max="12039" width="13" style="66" customWidth="1"/>
    <col min="12040" max="12040" width="14" style="66" customWidth="1"/>
    <col min="12041" max="12041" width="15" style="66" customWidth="1"/>
    <col min="12042" max="12042" width="15.21875" style="66" customWidth="1"/>
    <col min="12043" max="12043" width="1.88671875" style="66" customWidth="1"/>
    <col min="12044" max="12044" width="10.5546875" style="66" customWidth="1"/>
    <col min="12045" max="12049" width="8" style="66" customWidth="1"/>
    <col min="12050" max="12289" width="9.109375" style="66" hidden="1"/>
    <col min="12290" max="12290" width="6.88671875" style="66" customWidth="1"/>
    <col min="12291" max="12291" width="23.33203125" style="66" customWidth="1"/>
    <col min="12292" max="12292" width="42.88671875" style="66" customWidth="1"/>
    <col min="12293" max="12293" width="14" style="66" customWidth="1"/>
    <col min="12294" max="12294" width="14.109375" style="66" customWidth="1"/>
    <col min="12295" max="12295" width="13" style="66" customWidth="1"/>
    <col min="12296" max="12296" width="14" style="66" customWidth="1"/>
    <col min="12297" max="12297" width="15" style="66" customWidth="1"/>
    <col min="12298" max="12298" width="15.21875" style="66" customWidth="1"/>
    <col min="12299" max="12299" width="1.88671875" style="66" customWidth="1"/>
    <col min="12300" max="12300" width="10.5546875" style="66" customWidth="1"/>
    <col min="12301" max="12305" width="8" style="66" customWidth="1"/>
    <col min="12306" max="12545" width="9.109375" style="66" hidden="1"/>
    <col min="12546" max="12546" width="6.88671875" style="66" customWidth="1"/>
    <col min="12547" max="12547" width="23.33203125" style="66" customWidth="1"/>
    <col min="12548" max="12548" width="42.88671875" style="66" customWidth="1"/>
    <col min="12549" max="12549" width="14" style="66" customWidth="1"/>
    <col min="12550" max="12550" width="14.109375" style="66" customWidth="1"/>
    <col min="12551" max="12551" width="13" style="66" customWidth="1"/>
    <col min="12552" max="12552" width="14" style="66" customWidth="1"/>
    <col min="12553" max="12553" width="15" style="66" customWidth="1"/>
    <col min="12554" max="12554" width="15.21875" style="66" customWidth="1"/>
    <col min="12555" max="12555" width="1.88671875" style="66" customWidth="1"/>
    <col min="12556" max="12556" width="10.5546875" style="66" customWidth="1"/>
    <col min="12557" max="12561" width="8" style="66" customWidth="1"/>
    <col min="12562" max="12801" width="9.109375" style="66" hidden="1"/>
    <col min="12802" max="12802" width="6.88671875" style="66" customWidth="1"/>
    <col min="12803" max="12803" width="23.33203125" style="66" customWidth="1"/>
    <col min="12804" max="12804" width="42.88671875" style="66" customWidth="1"/>
    <col min="12805" max="12805" width="14" style="66" customWidth="1"/>
    <col min="12806" max="12806" width="14.109375" style="66" customWidth="1"/>
    <col min="12807" max="12807" width="13" style="66" customWidth="1"/>
    <col min="12808" max="12808" width="14" style="66" customWidth="1"/>
    <col min="12809" max="12809" width="15" style="66" customWidth="1"/>
    <col min="12810" max="12810" width="15.21875" style="66" customWidth="1"/>
    <col min="12811" max="12811" width="1.88671875" style="66" customWidth="1"/>
    <col min="12812" max="12812" width="10.5546875" style="66" customWidth="1"/>
    <col min="12813" max="12817" width="8" style="66" customWidth="1"/>
    <col min="12818" max="13057" width="9.109375" style="66" hidden="1"/>
    <col min="13058" max="13058" width="6.88671875" style="66" customWidth="1"/>
    <col min="13059" max="13059" width="23.33203125" style="66" customWidth="1"/>
    <col min="13060" max="13060" width="42.88671875" style="66" customWidth="1"/>
    <col min="13061" max="13061" width="14" style="66" customWidth="1"/>
    <col min="13062" max="13062" width="14.109375" style="66" customWidth="1"/>
    <col min="13063" max="13063" width="13" style="66" customWidth="1"/>
    <col min="13064" max="13064" width="14" style="66" customWidth="1"/>
    <col min="13065" max="13065" width="15" style="66" customWidth="1"/>
    <col min="13066" max="13066" width="15.21875" style="66" customWidth="1"/>
    <col min="13067" max="13067" width="1.88671875" style="66" customWidth="1"/>
    <col min="13068" max="13068" width="10.5546875" style="66" customWidth="1"/>
    <col min="13069" max="13073" width="8" style="66" customWidth="1"/>
    <col min="13074" max="13313" width="9.109375" style="66" hidden="1"/>
    <col min="13314" max="13314" width="6.88671875" style="66" customWidth="1"/>
    <col min="13315" max="13315" width="23.33203125" style="66" customWidth="1"/>
    <col min="13316" max="13316" width="42.88671875" style="66" customWidth="1"/>
    <col min="13317" max="13317" width="14" style="66" customWidth="1"/>
    <col min="13318" max="13318" width="14.109375" style="66" customWidth="1"/>
    <col min="13319" max="13319" width="13" style="66" customWidth="1"/>
    <col min="13320" max="13320" width="14" style="66" customWidth="1"/>
    <col min="13321" max="13321" width="15" style="66" customWidth="1"/>
    <col min="13322" max="13322" width="15.21875" style="66" customWidth="1"/>
    <col min="13323" max="13323" width="1.88671875" style="66" customWidth="1"/>
    <col min="13324" max="13324" width="10.5546875" style="66" customWidth="1"/>
    <col min="13325" max="13329" width="8" style="66" customWidth="1"/>
    <col min="13330" max="13569" width="9.109375" style="66" hidden="1"/>
    <col min="13570" max="13570" width="6.88671875" style="66" customWidth="1"/>
    <col min="13571" max="13571" width="23.33203125" style="66" customWidth="1"/>
    <col min="13572" max="13572" width="42.88671875" style="66" customWidth="1"/>
    <col min="13573" max="13573" width="14" style="66" customWidth="1"/>
    <col min="13574" max="13574" width="14.109375" style="66" customWidth="1"/>
    <col min="13575" max="13575" width="13" style="66" customWidth="1"/>
    <col min="13576" max="13576" width="14" style="66" customWidth="1"/>
    <col min="13577" max="13577" width="15" style="66" customWidth="1"/>
    <col min="13578" max="13578" width="15.21875" style="66" customWidth="1"/>
    <col min="13579" max="13579" width="1.88671875" style="66" customWidth="1"/>
    <col min="13580" max="13580" width="10.5546875" style="66" customWidth="1"/>
    <col min="13581" max="13585" width="8" style="66" customWidth="1"/>
    <col min="13586" max="13825" width="9.109375" style="66" hidden="1"/>
    <col min="13826" max="13826" width="6.88671875" style="66" customWidth="1"/>
    <col min="13827" max="13827" width="23.33203125" style="66" customWidth="1"/>
    <col min="13828" max="13828" width="42.88671875" style="66" customWidth="1"/>
    <col min="13829" max="13829" width="14" style="66" customWidth="1"/>
    <col min="13830" max="13830" width="14.109375" style="66" customWidth="1"/>
    <col min="13831" max="13831" width="13" style="66" customWidth="1"/>
    <col min="13832" max="13832" width="14" style="66" customWidth="1"/>
    <col min="13833" max="13833" width="15" style="66" customWidth="1"/>
    <col min="13834" max="13834" width="15.21875" style="66" customWidth="1"/>
    <col min="13835" max="13835" width="1.88671875" style="66" customWidth="1"/>
    <col min="13836" max="13836" width="10.5546875" style="66" customWidth="1"/>
    <col min="13837" max="13841" width="8" style="66" customWidth="1"/>
    <col min="13842" max="14081" width="9.109375" style="66" hidden="1"/>
    <col min="14082" max="14082" width="6.88671875" style="66" customWidth="1"/>
    <col min="14083" max="14083" width="23.33203125" style="66" customWidth="1"/>
    <col min="14084" max="14084" width="42.88671875" style="66" customWidth="1"/>
    <col min="14085" max="14085" width="14" style="66" customWidth="1"/>
    <col min="14086" max="14086" width="14.109375" style="66" customWidth="1"/>
    <col min="14087" max="14087" width="13" style="66" customWidth="1"/>
    <col min="14088" max="14088" width="14" style="66" customWidth="1"/>
    <col min="14089" max="14089" width="15" style="66" customWidth="1"/>
    <col min="14090" max="14090" width="15.21875" style="66" customWidth="1"/>
    <col min="14091" max="14091" width="1.88671875" style="66" customWidth="1"/>
    <col min="14092" max="14092" width="10.5546875" style="66" customWidth="1"/>
    <col min="14093" max="14097" width="8" style="66" customWidth="1"/>
    <col min="14098" max="14337" width="9.109375" style="66" hidden="1"/>
    <col min="14338" max="14338" width="6.88671875" style="66" customWidth="1"/>
    <col min="14339" max="14339" width="23.33203125" style="66" customWidth="1"/>
    <col min="14340" max="14340" width="42.88671875" style="66" customWidth="1"/>
    <col min="14341" max="14341" width="14" style="66" customWidth="1"/>
    <col min="14342" max="14342" width="14.109375" style="66" customWidth="1"/>
    <col min="14343" max="14343" width="13" style="66" customWidth="1"/>
    <col min="14344" max="14344" width="14" style="66" customWidth="1"/>
    <col min="14345" max="14345" width="15" style="66" customWidth="1"/>
    <col min="14346" max="14346" width="15.21875" style="66" customWidth="1"/>
    <col min="14347" max="14347" width="1.88671875" style="66" customWidth="1"/>
    <col min="14348" max="14348" width="10.5546875" style="66" customWidth="1"/>
    <col min="14349" max="14353" width="8" style="66" customWidth="1"/>
    <col min="14354" max="14593" width="9.109375" style="66" hidden="1"/>
    <col min="14594" max="14594" width="6.88671875" style="66" customWidth="1"/>
    <col min="14595" max="14595" width="23.33203125" style="66" customWidth="1"/>
    <col min="14596" max="14596" width="42.88671875" style="66" customWidth="1"/>
    <col min="14597" max="14597" width="14" style="66" customWidth="1"/>
    <col min="14598" max="14598" width="14.109375" style="66" customWidth="1"/>
    <col min="14599" max="14599" width="13" style="66" customWidth="1"/>
    <col min="14600" max="14600" width="14" style="66" customWidth="1"/>
    <col min="14601" max="14601" width="15" style="66" customWidth="1"/>
    <col min="14602" max="14602" width="15.21875" style="66" customWidth="1"/>
    <col min="14603" max="14603" width="1.88671875" style="66" customWidth="1"/>
    <col min="14604" max="14604" width="10.5546875" style="66" customWidth="1"/>
    <col min="14605" max="14609" width="8" style="66" customWidth="1"/>
    <col min="14610" max="14849" width="9.109375" style="66" hidden="1"/>
    <col min="14850" max="14850" width="6.88671875" style="66" customWidth="1"/>
    <col min="14851" max="14851" width="23.33203125" style="66" customWidth="1"/>
    <col min="14852" max="14852" width="42.88671875" style="66" customWidth="1"/>
    <col min="14853" max="14853" width="14" style="66" customWidth="1"/>
    <col min="14854" max="14854" width="14.109375" style="66" customWidth="1"/>
    <col min="14855" max="14855" width="13" style="66" customWidth="1"/>
    <col min="14856" max="14856" width="14" style="66" customWidth="1"/>
    <col min="14857" max="14857" width="15" style="66" customWidth="1"/>
    <col min="14858" max="14858" width="15.21875" style="66" customWidth="1"/>
    <col min="14859" max="14859" width="1.88671875" style="66" customWidth="1"/>
    <col min="14860" max="14860" width="10.5546875" style="66" customWidth="1"/>
    <col min="14861" max="14865" width="8" style="66" customWidth="1"/>
    <col min="14866" max="15105" width="9.109375" style="66" hidden="1"/>
    <col min="15106" max="15106" width="6.88671875" style="66" customWidth="1"/>
    <col min="15107" max="15107" width="23.33203125" style="66" customWidth="1"/>
    <col min="15108" max="15108" width="42.88671875" style="66" customWidth="1"/>
    <col min="15109" max="15109" width="14" style="66" customWidth="1"/>
    <col min="15110" max="15110" width="14.109375" style="66" customWidth="1"/>
    <col min="15111" max="15111" width="13" style="66" customWidth="1"/>
    <col min="15112" max="15112" width="14" style="66" customWidth="1"/>
    <col min="15113" max="15113" width="15" style="66" customWidth="1"/>
    <col min="15114" max="15114" width="15.21875" style="66" customWidth="1"/>
    <col min="15115" max="15115" width="1.88671875" style="66" customWidth="1"/>
    <col min="15116" max="15116" width="10.5546875" style="66" customWidth="1"/>
    <col min="15117" max="15121" width="8" style="66" customWidth="1"/>
    <col min="15122" max="15361" width="9.109375" style="66" hidden="1"/>
    <col min="15362" max="15362" width="6.88671875" style="66" customWidth="1"/>
    <col min="15363" max="15363" width="23.33203125" style="66" customWidth="1"/>
    <col min="15364" max="15364" width="42.88671875" style="66" customWidth="1"/>
    <col min="15365" max="15365" width="14" style="66" customWidth="1"/>
    <col min="15366" max="15366" width="14.109375" style="66" customWidth="1"/>
    <col min="15367" max="15367" width="13" style="66" customWidth="1"/>
    <col min="15368" max="15368" width="14" style="66" customWidth="1"/>
    <col min="15369" max="15369" width="15" style="66" customWidth="1"/>
    <col min="15370" max="15370" width="15.21875" style="66" customWidth="1"/>
    <col min="15371" max="15371" width="1.88671875" style="66" customWidth="1"/>
    <col min="15372" max="15372" width="10.5546875" style="66" customWidth="1"/>
    <col min="15373" max="15377" width="8" style="66" customWidth="1"/>
    <col min="15378" max="15617" width="9.109375" style="66" hidden="1"/>
    <col min="15618" max="15618" width="6.88671875" style="66" customWidth="1"/>
    <col min="15619" max="15619" width="23.33203125" style="66" customWidth="1"/>
    <col min="15620" max="15620" width="42.88671875" style="66" customWidth="1"/>
    <col min="15621" max="15621" width="14" style="66" customWidth="1"/>
    <col min="15622" max="15622" width="14.109375" style="66" customWidth="1"/>
    <col min="15623" max="15623" width="13" style="66" customWidth="1"/>
    <col min="15624" max="15624" width="14" style="66" customWidth="1"/>
    <col min="15625" max="15625" width="15" style="66" customWidth="1"/>
    <col min="15626" max="15626" width="15.21875" style="66" customWidth="1"/>
    <col min="15627" max="15627" width="1.88671875" style="66" customWidth="1"/>
    <col min="15628" max="15628" width="10.5546875" style="66" customWidth="1"/>
    <col min="15629" max="15633" width="8" style="66" customWidth="1"/>
    <col min="15634" max="15873" width="9.109375" style="66" hidden="1"/>
    <col min="15874" max="15874" width="6.88671875" style="66" customWidth="1"/>
    <col min="15875" max="15875" width="23.33203125" style="66" customWidth="1"/>
    <col min="15876" max="15876" width="42.88671875" style="66" customWidth="1"/>
    <col min="15877" max="15877" width="14" style="66" customWidth="1"/>
    <col min="15878" max="15878" width="14.109375" style="66" customWidth="1"/>
    <col min="15879" max="15879" width="13" style="66" customWidth="1"/>
    <col min="15880" max="15880" width="14" style="66" customWidth="1"/>
    <col min="15881" max="15881" width="15" style="66" customWidth="1"/>
    <col min="15882" max="15882" width="15.21875" style="66" customWidth="1"/>
    <col min="15883" max="15883" width="1.88671875" style="66" customWidth="1"/>
    <col min="15884" max="15884" width="10.5546875" style="66" customWidth="1"/>
    <col min="15885" max="15889" width="8" style="66" customWidth="1"/>
    <col min="15890" max="16129" width="9.109375" style="66" hidden="1"/>
    <col min="16130" max="16130" width="6.88671875" style="66" customWidth="1"/>
    <col min="16131" max="16131" width="23.33203125" style="66" customWidth="1"/>
    <col min="16132" max="16132" width="42.88671875" style="66" customWidth="1"/>
    <col min="16133" max="16133" width="14" style="66" customWidth="1"/>
    <col min="16134" max="16134" width="14.109375" style="66" customWidth="1"/>
    <col min="16135" max="16135" width="13" style="66" customWidth="1"/>
    <col min="16136" max="16136" width="14" style="66" customWidth="1"/>
    <col min="16137" max="16137" width="15" style="66" customWidth="1"/>
    <col min="16138" max="16138" width="15.21875" style="66" customWidth="1"/>
    <col min="16139" max="16139" width="1.88671875" style="66" customWidth="1"/>
    <col min="16140" max="16140" width="10.5546875" style="66" customWidth="1"/>
    <col min="16141" max="16145" width="8" style="66" customWidth="1"/>
    <col min="16146" max="16146" width="0" style="66" hidden="1"/>
    <col min="16147" max="16384" width="9.109375" style="66" hidden="1"/>
  </cols>
  <sheetData>
    <row r="1" spans="1:267" s="53" customFormat="1" ht="24" customHeight="1">
      <c r="A1" s="479" t="s">
        <v>8</v>
      </c>
      <c r="B1" s="479"/>
      <c r="C1" s="479"/>
      <c r="D1" s="479"/>
      <c r="E1" s="479"/>
      <c r="F1" s="479"/>
      <c r="G1" s="479"/>
      <c r="H1" s="479"/>
      <c r="I1" s="221"/>
      <c r="J1" s="127"/>
    </row>
    <row r="2" spans="1:267" s="53" customFormat="1" ht="24" customHeight="1">
      <c r="A2" s="478" t="s">
        <v>139</v>
      </c>
      <c r="B2" s="478"/>
      <c r="C2" s="478"/>
      <c r="D2" s="478"/>
      <c r="E2" s="478"/>
      <c r="F2" s="478"/>
      <c r="G2" s="478"/>
      <c r="H2" s="478"/>
      <c r="I2" s="221"/>
      <c r="J2" s="127"/>
    </row>
    <row r="3" spans="1:267" s="53" customFormat="1" ht="24" customHeight="1">
      <c r="A3" s="128" t="s">
        <v>29</v>
      </c>
      <c r="B3" s="158"/>
      <c r="C3" s="96"/>
      <c r="D3" s="96"/>
      <c r="E3" s="97"/>
      <c r="F3" s="97"/>
      <c r="G3" s="98">
        <v>0.04</v>
      </c>
      <c r="H3" s="99"/>
      <c r="I3" s="222"/>
    </row>
    <row r="4" spans="1:267" s="53" customFormat="1" ht="30" customHeight="1">
      <c r="A4" s="54" t="s">
        <v>0</v>
      </c>
      <c r="B4" s="100" t="s">
        <v>2</v>
      </c>
      <c r="C4" s="100" t="s">
        <v>6</v>
      </c>
      <c r="D4" s="100" t="s">
        <v>10</v>
      </c>
      <c r="E4" s="101" t="s">
        <v>26</v>
      </c>
      <c r="F4" s="102" t="s">
        <v>3</v>
      </c>
      <c r="G4" s="101" t="s">
        <v>30</v>
      </c>
      <c r="H4" s="103" t="s">
        <v>4</v>
      </c>
      <c r="I4" s="220"/>
    </row>
    <row r="5" spans="1:267" s="53" customFormat="1" ht="19.95" customHeight="1">
      <c r="A5" s="92">
        <v>1</v>
      </c>
      <c r="B5" s="149" t="s">
        <v>28</v>
      </c>
      <c r="C5" s="104" t="s">
        <v>21</v>
      </c>
      <c r="D5" s="177" t="s">
        <v>39</v>
      </c>
      <c r="E5" s="105">
        <f>COUNTIFS(Table1351452010[[#All],[Sales]],"คุณจันทราภรณ์ สุภาพวนิช",Table1351452010[[#All],[รายการเบิก
คอมขาย]],"&gt;0")</f>
        <v>0</v>
      </c>
      <c r="F5" s="106">
        <f>SUMIF(Table1351452010[[#All],[Sales]],"คุณจันทราภรณ์ สุภาพวนิช",Table1351452010[[#All],[รายการเบิก
คอมขาย]])</f>
        <v>0</v>
      </c>
      <c r="G5" s="176">
        <f>F5*G3</f>
        <v>0</v>
      </c>
      <c r="H5" s="108">
        <f t="shared" ref="H5:H11" si="0">F5-G5</f>
        <v>0</v>
      </c>
      <c r="I5" s="223"/>
      <c r="J5" s="372"/>
      <c r="K5" s="62"/>
      <c r="M5" s="87"/>
    </row>
    <row r="6" spans="1:267" s="53" customFormat="1" ht="19.95" customHeight="1">
      <c r="A6" s="92"/>
      <c r="B6" s="150"/>
      <c r="C6" s="104" t="s">
        <v>85</v>
      </c>
      <c r="D6" s="130"/>
      <c r="E6" s="105">
        <f>COUNTIFS(Table1351452010[[#All],[Sales]],"คุณพัชรพรรณ พึ่งพา",Table1351452010[[#All],[รายการเบิก
คอมขาย]],"&gt;0")</f>
        <v>0</v>
      </c>
      <c r="F6" s="119">
        <f>SUMIF(Table1351452010[[#All],[Sales]],"คุณพัชรพรรณ พึ่งพา",Table1351452010[[#All],[รายการเบิก
คอมขาย]])</f>
        <v>0</v>
      </c>
      <c r="G6" s="176">
        <f t="shared" ref="G6:G11" si="1">F6*$G$3</f>
        <v>0</v>
      </c>
      <c r="H6" s="119">
        <f t="shared" si="0"/>
        <v>0</v>
      </c>
      <c r="I6" s="223"/>
      <c r="J6" s="372"/>
      <c r="K6" s="88"/>
    </row>
    <row r="7" spans="1:267" s="53" customFormat="1" ht="19.95" customHeight="1">
      <c r="A7" s="92"/>
      <c r="B7" s="150"/>
      <c r="C7" s="104" t="s">
        <v>113</v>
      </c>
      <c r="D7" s="130"/>
      <c r="E7" s="105">
        <f>COUNTIFS(Table1351452010[[#All],[Sales]],"คุณจิรภิญญา เป็นปึก",Table1351452010[[#All],[รายการเบิก
คอมขาย]],"&gt;0")</f>
        <v>0</v>
      </c>
      <c r="F7" s="106">
        <f>SUMIF(Table1351452010[[#All],[Sales]],"คุณจิรภิญญา เป็นปึก",Table1351452010[[#All],[รายการเบิก
คอมขาย]])</f>
        <v>0</v>
      </c>
      <c r="G7" s="176">
        <f t="shared" si="1"/>
        <v>0</v>
      </c>
      <c r="H7" s="108">
        <f t="shared" si="0"/>
        <v>0</v>
      </c>
      <c r="I7" s="223"/>
      <c r="J7" s="372"/>
      <c r="K7" s="88"/>
    </row>
    <row r="8" spans="1:267" s="53" customFormat="1" ht="19.95" customHeight="1">
      <c r="A8" s="92"/>
      <c r="B8" s="150"/>
      <c r="C8" s="237" t="s">
        <v>80</v>
      </c>
      <c r="D8" s="130"/>
      <c r="E8" s="105">
        <f>COUNTIFS(Table1351452010[[#All],[Sales]],"คุณนิยนต์  อยู่ทะเล",Table1351452010[[#All],[รายการเบิก
คอมขาย]],"&gt;0")</f>
        <v>0</v>
      </c>
      <c r="F8" s="106">
        <f>SUMIF(Table1351452010[[#All],[Sales]],"คุณนิยนต์  อยู่ทะเล",Table1351452010[[#All],[รายการเบิก
คอมขาย]])</f>
        <v>0</v>
      </c>
      <c r="G8" s="176">
        <f t="shared" si="1"/>
        <v>0</v>
      </c>
      <c r="H8" s="108">
        <f t="shared" si="0"/>
        <v>0</v>
      </c>
      <c r="I8" s="223"/>
      <c r="J8" s="372"/>
      <c r="K8" s="88"/>
    </row>
    <row r="9" spans="1:267" s="53" customFormat="1" ht="19.95" customHeight="1">
      <c r="A9" s="92"/>
      <c r="B9" s="150"/>
      <c r="C9" s="411" t="s">
        <v>103</v>
      </c>
      <c r="D9" s="130"/>
      <c r="E9" s="105">
        <f>COUNTIFS(Table1351452010[[#All],[Sales]],"คุณนรินทร์ ปิงมูล",Table1351452010[[#All],[รายการเบิก
คอมขาย]],"&gt;0")</f>
        <v>0</v>
      </c>
      <c r="F9" s="106">
        <f>SUMIF(Table1351452010[[#All],[Sales]],"คุณนรินทร์ ปิงมูล",Table1351452010[[#All],[รายการเบิก
คอมขาย]])</f>
        <v>0</v>
      </c>
      <c r="G9" s="176">
        <f>F9*$G$3</f>
        <v>0</v>
      </c>
      <c r="H9" s="108">
        <f t="shared" si="0"/>
        <v>0</v>
      </c>
      <c r="I9" s="223"/>
      <c r="J9" s="372"/>
      <c r="K9" s="88"/>
    </row>
    <row r="10" spans="1:267" s="53" customFormat="1" ht="19.95" customHeight="1">
      <c r="A10" s="92"/>
      <c r="B10" s="363"/>
      <c r="C10" s="104" t="s">
        <v>95</v>
      </c>
      <c r="D10" s="130"/>
      <c r="E10" s="105">
        <f>COUNTIFS(Table1351452010[[#All],[Sales]],"คุณจินตนา อ้อยหวาน",Table1351452010[[#All],[รายการเบิก
คอมขาย]],"&gt;0")</f>
        <v>0</v>
      </c>
      <c r="F10" s="106">
        <f>SUMIF(Table1351452010[[#All],[Sales]],"คุณจินตนา อ้อยหวาน",Table1351452010[[#All],[รายการเบิก
คอมขาย]])</f>
        <v>0</v>
      </c>
      <c r="G10" s="176">
        <f>F10*G3</f>
        <v>0</v>
      </c>
      <c r="H10" s="108">
        <f t="shared" si="0"/>
        <v>0</v>
      </c>
      <c r="I10" s="223"/>
      <c r="J10" s="372"/>
      <c r="K10" s="88"/>
    </row>
    <row r="11" spans="1:267" s="53" customFormat="1" ht="19.95" customHeight="1">
      <c r="A11" s="92"/>
      <c r="B11" s="364"/>
      <c r="C11" s="104" t="s">
        <v>96</v>
      </c>
      <c r="D11" s="399"/>
      <c r="E11" s="105">
        <f>COUNTIFS(Table1351452010[[#All],[Sales]],"คุณรัฏฎิการ์ จรัสลักษณ์",Table1351452010[[#All],[รายการเบิก
คอมขาย]],"&gt;0")</f>
        <v>0</v>
      </c>
      <c r="F11" s="106">
        <f>SUMIF(Table1351452010[[#All],[Sales]],"คุณรัฏฎิการ์ จรัสลักษณ์",Table1351452010[[#All],[รายการเบิก
คอมขาย]])</f>
        <v>0</v>
      </c>
      <c r="G11" s="176">
        <f t="shared" si="1"/>
        <v>0</v>
      </c>
      <c r="H11" s="108">
        <f t="shared" si="0"/>
        <v>0</v>
      </c>
      <c r="I11" s="223"/>
      <c r="J11" s="372"/>
      <c r="K11" s="88"/>
    </row>
    <row r="12" spans="1:267" s="60" customFormat="1" ht="19.95" customHeight="1">
      <c r="A12" s="93">
        <v>2</v>
      </c>
      <c r="B12" s="129" t="s">
        <v>20</v>
      </c>
      <c r="C12" s="104" t="s">
        <v>21</v>
      </c>
      <c r="D12" s="396" t="s">
        <v>125</v>
      </c>
      <c r="E12" s="109">
        <f>COUNTIFS(Table1351452010[[#All],[Sales]],"คุณจันทราภรณ์ สุภาพวนิช",Table1351452010[[#All],[ค่าขายอุปกรณ์]],"&gt;1")</f>
        <v>0</v>
      </c>
      <c r="F12" s="107">
        <f>SUMIF(Table1351452010[[#All],[Sales]],"คุณจันทราภรณ์ สุภาพวนิช",Table1351452010[[#All],[Total
คอมฯ อุปกรณ์]])</f>
        <v>0</v>
      </c>
      <c r="G12" s="176">
        <v>0</v>
      </c>
      <c r="H12" s="108">
        <f t="shared" ref="H12:H20" si="2">F12-G12</f>
        <v>0</v>
      </c>
      <c r="I12" s="223"/>
      <c r="J12" s="372"/>
      <c r="K12" s="88"/>
      <c r="L12" s="53"/>
      <c r="M12" s="89"/>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c r="BA12" s="53"/>
      <c r="BB12" s="53"/>
      <c r="BC12" s="53"/>
      <c r="BD12" s="53"/>
      <c r="BE12" s="53"/>
      <c r="BF12" s="53"/>
      <c r="BG12" s="53"/>
      <c r="BH12" s="53"/>
      <c r="BI12" s="53"/>
      <c r="BJ12" s="53"/>
      <c r="BK12" s="53"/>
      <c r="BL12" s="53"/>
      <c r="BM12" s="53"/>
      <c r="BN12" s="53"/>
      <c r="BO12" s="53"/>
      <c r="BP12" s="53"/>
      <c r="BQ12" s="53"/>
      <c r="BR12" s="53"/>
      <c r="BS12" s="53"/>
      <c r="BT12" s="53"/>
      <c r="BU12" s="53"/>
      <c r="BV12" s="53"/>
      <c r="BW12" s="53"/>
      <c r="BX12" s="53"/>
      <c r="BY12" s="53"/>
      <c r="BZ12" s="53"/>
      <c r="CA12" s="53"/>
      <c r="CB12" s="53"/>
      <c r="CC12" s="53"/>
      <c r="CD12" s="53"/>
      <c r="CE12" s="53"/>
      <c r="CF12" s="53"/>
      <c r="CG12" s="53"/>
      <c r="CH12" s="53"/>
      <c r="CI12" s="53"/>
      <c r="CJ12" s="53"/>
      <c r="CK12" s="53"/>
      <c r="CL12" s="53"/>
      <c r="CM12" s="53"/>
      <c r="CN12" s="53"/>
      <c r="CO12" s="53"/>
      <c r="CP12" s="53"/>
      <c r="CQ12" s="53"/>
      <c r="CR12" s="53"/>
      <c r="CS12" s="53"/>
      <c r="CT12" s="53"/>
      <c r="CU12" s="53"/>
      <c r="CV12" s="53"/>
      <c r="CW12" s="53"/>
      <c r="CX12" s="53"/>
      <c r="CY12" s="53"/>
      <c r="CZ12" s="53"/>
      <c r="DA12" s="53"/>
      <c r="DB12" s="53"/>
      <c r="DC12" s="53"/>
      <c r="DD12" s="53"/>
      <c r="DE12" s="53"/>
      <c r="DF12" s="53"/>
      <c r="DG12" s="53"/>
      <c r="DH12" s="53"/>
      <c r="DI12" s="53"/>
      <c r="DJ12" s="53"/>
      <c r="DK12" s="53"/>
      <c r="DL12" s="53"/>
      <c r="DM12" s="53"/>
      <c r="DN12" s="53"/>
      <c r="DO12" s="53"/>
      <c r="DP12" s="53"/>
      <c r="DQ12" s="53"/>
      <c r="DR12" s="53"/>
      <c r="DS12" s="53"/>
      <c r="DT12" s="53"/>
      <c r="DU12" s="53"/>
      <c r="DV12" s="53"/>
      <c r="DW12" s="53"/>
      <c r="DX12" s="53"/>
      <c r="DY12" s="53"/>
      <c r="DZ12" s="53"/>
      <c r="EA12" s="53"/>
      <c r="EB12" s="53"/>
      <c r="EC12" s="53"/>
      <c r="ED12" s="53"/>
      <c r="EE12" s="53"/>
      <c r="EF12" s="53"/>
      <c r="EG12" s="53"/>
      <c r="EH12" s="53"/>
      <c r="EI12" s="53"/>
      <c r="EJ12" s="53"/>
      <c r="EK12" s="53"/>
      <c r="EL12" s="53"/>
      <c r="EM12" s="53"/>
      <c r="EN12" s="53"/>
      <c r="EO12" s="53"/>
      <c r="EP12" s="53"/>
      <c r="EQ12" s="53"/>
      <c r="ER12" s="53"/>
      <c r="ES12" s="53"/>
      <c r="ET12" s="53"/>
      <c r="EU12" s="53"/>
      <c r="EV12" s="53"/>
      <c r="EW12" s="53"/>
      <c r="EX12" s="53"/>
      <c r="EY12" s="53"/>
      <c r="EZ12" s="53"/>
      <c r="FA12" s="53"/>
      <c r="FB12" s="53"/>
      <c r="FC12" s="53"/>
      <c r="FD12" s="53"/>
      <c r="FE12" s="53"/>
      <c r="FF12" s="53"/>
      <c r="FG12" s="53"/>
      <c r="FH12" s="53"/>
      <c r="FI12" s="53"/>
      <c r="FJ12" s="53"/>
      <c r="FK12" s="53"/>
      <c r="FL12" s="53"/>
      <c r="FM12" s="53"/>
      <c r="FN12" s="53"/>
      <c r="FO12" s="53"/>
      <c r="FP12" s="53"/>
      <c r="FQ12" s="53"/>
      <c r="FR12" s="53"/>
      <c r="FS12" s="53"/>
      <c r="FT12" s="53"/>
      <c r="FU12" s="53"/>
      <c r="FV12" s="53"/>
      <c r="FW12" s="53"/>
      <c r="FX12" s="53"/>
      <c r="FY12" s="53"/>
      <c r="FZ12" s="53"/>
      <c r="GA12" s="53"/>
      <c r="GB12" s="53"/>
      <c r="GC12" s="53"/>
      <c r="GD12" s="53"/>
      <c r="GE12" s="53"/>
      <c r="GF12" s="53"/>
      <c r="GG12" s="53"/>
      <c r="GH12" s="53"/>
      <c r="GI12" s="53"/>
      <c r="GJ12" s="53"/>
      <c r="GK12" s="53"/>
      <c r="GL12" s="53"/>
      <c r="GM12" s="53"/>
      <c r="GN12" s="53"/>
      <c r="GO12" s="53"/>
      <c r="GP12" s="53"/>
      <c r="GQ12" s="53"/>
      <c r="GR12" s="53"/>
      <c r="GS12" s="53"/>
      <c r="GT12" s="53"/>
      <c r="GU12" s="53"/>
      <c r="GV12" s="53"/>
      <c r="GW12" s="53"/>
      <c r="GX12" s="53"/>
      <c r="GY12" s="53"/>
      <c r="GZ12" s="53"/>
      <c r="HA12" s="53"/>
      <c r="HB12" s="53"/>
      <c r="HC12" s="53"/>
      <c r="HD12" s="53"/>
      <c r="HE12" s="53"/>
      <c r="HF12" s="53"/>
      <c r="HG12" s="53"/>
      <c r="HH12" s="53"/>
      <c r="HI12" s="53"/>
      <c r="HJ12" s="53"/>
      <c r="HK12" s="53"/>
      <c r="HL12" s="53"/>
      <c r="HM12" s="53"/>
      <c r="HN12" s="53"/>
      <c r="HO12" s="53"/>
      <c r="HP12" s="53"/>
      <c r="HQ12" s="53"/>
      <c r="HR12" s="53"/>
      <c r="HS12" s="53"/>
      <c r="HT12" s="53"/>
      <c r="HU12" s="53"/>
      <c r="HV12" s="53"/>
      <c r="HW12" s="53"/>
      <c r="HX12" s="53"/>
      <c r="HY12" s="53"/>
      <c r="HZ12" s="53"/>
      <c r="IA12" s="53"/>
      <c r="IB12" s="53"/>
      <c r="IC12" s="53"/>
      <c r="ID12" s="53"/>
      <c r="IE12" s="53"/>
      <c r="IF12" s="53"/>
      <c r="IG12" s="53"/>
      <c r="IH12" s="53"/>
      <c r="II12" s="53"/>
      <c r="IJ12" s="53"/>
      <c r="IK12" s="53"/>
      <c r="IL12" s="53"/>
      <c r="IM12" s="53"/>
      <c r="IN12" s="53"/>
      <c r="IO12" s="53"/>
      <c r="IP12" s="53"/>
      <c r="IQ12" s="53"/>
      <c r="IR12" s="53"/>
      <c r="IS12" s="53"/>
      <c r="IT12" s="53"/>
      <c r="IU12" s="53"/>
      <c r="IV12" s="53"/>
      <c r="IW12" s="53"/>
      <c r="IX12" s="53"/>
      <c r="IY12" s="53"/>
      <c r="IZ12" s="53"/>
      <c r="JA12" s="53"/>
      <c r="JB12" s="53"/>
      <c r="JC12" s="53"/>
      <c r="JD12" s="53"/>
      <c r="JE12" s="53"/>
      <c r="JF12" s="53"/>
      <c r="JG12" s="53"/>
    </row>
    <row r="13" spans="1:267" s="79" customFormat="1" ht="19.95" customHeight="1">
      <c r="A13" s="94"/>
      <c r="B13" s="130"/>
      <c r="C13" s="104" t="s">
        <v>85</v>
      </c>
      <c r="D13" s="397"/>
      <c r="E13" s="109">
        <f>COUNTIFS(Table1351452010[[#All],[Sales]],"คุณพัชรพรรณ พึ่งพา",Table1351452010[[#All],[ค่าขายอุปกรณ์]],"&gt;1")</f>
        <v>2</v>
      </c>
      <c r="F13" s="107">
        <f>SUMIF(Table1351452010[[#All],[Sales]],"คุณพัชรพรรณ พึ่งพา",Table1351452010[[#All],[Total
คอมฯ อุปกรณ์]])</f>
        <v>8357.7849999999999</v>
      </c>
      <c r="G13" s="176">
        <v>0</v>
      </c>
      <c r="H13" s="108">
        <f>F13-G13</f>
        <v>8357.7849999999999</v>
      </c>
      <c r="I13" s="223"/>
      <c r="J13" s="372"/>
      <c r="K13" s="88"/>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c r="BA13" s="53"/>
      <c r="BB13" s="53"/>
      <c r="BC13" s="53"/>
      <c r="BD13" s="53"/>
      <c r="BE13" s="53"/>
      <c r="BF13" s="53"/>
      <c r="BG13" s="53"/>
      <c r="BH13" s="53"/>
      <c r="BI13" s="53"/>
      <c r="BJ13" s="53"/>
      <c r="BK13" s="53"/>
      <c r="BL13" s="53"/>
      <c r="BM13" s="53"/>
      <c r="BN13" s="53"/>
      <c r="BO13" s="53"/>
      <c r="BP13" s="53"/>
      <c r="BQ13" s="53"/>
      <c r="BR13" s="53"/>
      <c r="BS13" s="53"/>
      <c r="BT13" s="53"/>
      <c r="BU13" s="53"/>
      <c r="BV13" s="53"/>
      <c r="BW13" s="53"/>
      <c r="BX13" s="53"/>
      <c r="BY13" s="53"/>
      <c r="BZ13" s="53"/>
      <c r="CA13" s="53"/>
      <c r="CB13" s="53"/>
      <c r="CC13" s="53"/>
      <c r="CD13" s="53"/>
      <c r="CE13" s="53"/>
      <c r="CF13" s="53"/>
      <c r="CG13" s="53"/>
      <c r="CH13" s="53"/>
      <c r="CI13" s="53"/>
      <c r="CJ13" s="53"/>
      <c r="CK13" s="53"/>
      <c r="CL13" s="53"/>
      <c r="CM13" s="53"/>
      <c r="CN13" s="53"/>
      <c r="CO13" s="53"/>
      <c r="CP13" s="53"/>
      <c r="CQ13" s="53"/>
      <c r="CR13" s="53"/>
      <c r="CS13" s="53"/>
      <c r="CT13" s="53"/>
      <c r="CU13" s="53"/>
      <c r="CV13" s="53"/>
      <c r="CW13" s="53"/>
      <c r="CX13" s="53"/>
      <c r="CY13" s="53"/>
      <c r="CZ13" s="53"/>
      <c r="DA13" s="53"/>
      <c r="DB13" s="53"/>
      <c r="DC13" s="53"/>
      <c r="DD13" s="53"/>
      <c r="DE13" s="53"/>
      <c r="DF13" s="53"/>
      <c r="DG13" s="53"/>
      <c r="DH13" s="53"/>
      <c r="DI13" s="53"/>
      <c r="DJ13" s="53"/>
      <c r="DK13" s="53"/>
      <c r="DL13" s="53"/>
      <c r="DM13" s="53"/>
      <c r="DN13" s="53"/>
      <c r="DO13" s="53"/>
      <c r="DP13" s="53"/>
      <c r="DQ13" s="53"/>
      <c r="DR13" s="53"/>
      <c r="DS13" s="53"/>
      <c r="DT13" s="53"/>
      <c r="DU13" s="53"/>
      <c r="DV13" s="53"/>
      <c r="DW13" s="53"/>
      <c r="DX13" s="53"/>
      <c r="DY13" s="53"/>
      <c r="DZ13" s="53"/>
      <c r="EA13" s="53"/>
      <c r="EB13" s="53"/>
      <c r="EC13" s="53"/>
      <c r="ED13" s="53"/>
      <c r="EE13" s="53"/>
      <c r="EF13" s="53"/>
      <c r="EG13" s="53"/>
      <c r="EH13" s="53"/>
      <c r="EI13" s="53"/>
      <c r="EJ13" s="53"/>
      <c r="EK13" s="53"/>
      <c r="EL13" s="53"/>
      <c r="EM13" s="53"/>
      <c r="EN13" s="53"/>
      <c r="EO13" s="53"/>
      <c r="EP13" s="53"/>
      <c r="EQ13" s="53"/>
      <c r="ER13" s="53"/>
      <c r="ES13" s="53"/>
      <c r="ET13" s="53"/>
      <c r="EU13" s="53"/>
      <c r="EV13" s="53"/>
      <c r="EW13" s="53"/>
      <c r="EX13" s="53"/>
      <c r="EY13" s="53"/>
      <c r="EZ13" s="53"/>
      <c r="FA13" s="53"/>
      <c r="FB13" s="53"/>
      <c r="FC13" s="53"/>
      <c r="FD13" s="53"/>
      <c r="FE13" s="53"/>
      <c r="FF13" s="53"/>
      <c r="FG13" s="53"/>
      <c r="FH13" s="53"/>
      <c r="FI13" s="53"/>
      <c r="FJ13" s="53"/>
      <c r="FK13" s="53"/>
      <c r="FL13" s="53"/>
      <c r="FM13" s="53"/>
      <c r="FN13" s="53"/>
      <c r="FO13" s="53"/>
      <c r="FP13" s="53"/>
      <c r="FQ13" s="53"/>
      <c r="FR13" s="53"/>
      <c r="FS13" s="53"/>
      <c r="FT13" s="53"/>
      <c r="FU13" s="53"/>
      <c r="FV13" s="53"/>
      <c r="FW13" s="53"/>
      <c r="FX13" s="53"/>
      <c r="FY13" s="53"/>
      <c r="FZ13" s="53"/>
      <c r="GA13" s="53"/>
      <c r="GB13" s="53"/>
      <c r="GC13" s="53"/>
      <c r="GD13" s="53"/>
      <c r="GE13" s="53"/>
      <c r="GF13" s="53"/>
      <c r="GG13" s="53"/>
      <c r="GH13" s="53"/>
      <c r="GI13" s="53"/>
      <c r="GJ13" s="53"/>
      <c r="GK13" s="53"/>
      <c r="GL13" s="53"/>
      <c r="GM13" s="53"/>
      <c r="GN13" s="53"/>
      <c r="GO13" s="53"/>
      <c r="GP13" s="53"/>
      <c r="GQ13" s="53"/>
      <c r="GR13" s="53"/>
      <c r="GS13" s="53"/>
      <c r="GT13" s="53"/>
      <c r="GU13" s="53"/>
      <c r="GV13" s="53"/>
      <c r="GW13" s="53"/>
      <c r="GX13" s="53"/>
      <c r="GY13" s="53"/>
      <c r="GZ13" s="53"/>
      <c r="HA13" s="53"/>
      <c r="HB13" s="53"/>
      <c r="HC13" s="53"/>
      <c r="HD13" s="53"/>
      <c r="HE13" s="53"/>
      <c r="HF13" s="53"/>
      <c r="HG13" s="53"/>
      <c r="HH13" s="53"/>
      <c r="HI13" s="53"/>
      <c r="HJ13" s="53"/>
      <c r="HK13" s="53"/>
      <c r="HL13" s="53"/>
      <c r="HM13" s="53"/>
      <c r="HN13" s="53"/>
      <c r="HO13" s="53"/>
      <c r="HP13" s="53"/>
      <c r="HQ13" s="53"/>
      <c r="HR13" s="53"/>
      <c r="HS13" s="53"/>
      <c r="HT13" s="53"/>
      <c r="HU13" s="53"/>
      <c r="HV13" s="53"/>
      <c r="HW13" s="53"/>
      <c r="HX13" s="53"/>
      <c r="HY13" s="53"/>
      <c r="HZ13" s="53"/>
      <c r="IA13" s="53"/>
      <c r="IB13" s="53"/>
      <c r="IC13" s="53"/>
      <c r="ID13" s="53"/>
      <c r="IE13" s="53"/>
      <c r="IF13" s="53"/>
      <c r="IG13" s="53"/>
      <c r="IH13" s="53"/>
      <c r="II13" s="53"/>
      <c r="IJ13" s="53"/>
      <c r="IK13" s="53"/>
      <c r="IL13" s="53"/>
      <c r="IM13" s="53"/>
      <c r="IN13" s="53"/>
      <c r="IO13" s="53"/>
      <c r="IP13" s="53"/>
      <c r="IQ13" s="53"/>
      <c r="IR13" s="53"/>
      <c r="IS13" s="53"/>
      <c r="IT13" s="53"/>
      <c r="IU13" s="53"/>
      <c r="IV13" s="53"/>
      <c r="IW13" s="53"/>
      <c r="IX13" s="53"/>
      <c r="IY13" s="53"/>
      <c r="IZ13" s="53"/>
      <c r="JA13" s="53"/>
      <c r="JB13" s="53"/>
      <c r="JC13" s="53"/>
      <c r="JD13" s="53"/>
      <c r="JE13" s="53"/>
      <c r="JF13" s="53"/>
      <c r="JG13" s="53"/>
    </row>
    <row r="14" spans="1:267" s="79" customFormat="1" ht="19.95" customHeight="1">
      <c r="A14" s="94"/>
      <c r="B14" s="130"/>
      <c r="C14" s="104" t="s">
        <v>113</v>
      </c>
      <c r="D14" s="397"/>
      <c r="E14" s="109">
        <f>COUNTIFS(Table1351452010[[#All],[Sales]],"คุณจิรภิญญา เป็นปึก",Table1351452010[[#All],[ค่าขายอุปกรณ์]],"&gt;1")</f>
        <v>0</v>
      </c>
      <c r="F14" s="107">
        <f>SUMIF(Table1351452010[[#All],[Sales]],"คุณจิรภิญญา เป็นปึก",Table1351452010[[#All],[Total
คอมฯ อุปกรณ์]])</f>
        <v>0</v>
      </c>
      <c r="G14" s="176">
        <v>0</v>
      </c>
      <c r="H14" s="108">
        <f>F14-G14</f>
        <v>0</v>
      </c>
      <c r="I14" s="223"/>
      <c r="J14" s="372"/>
      <c r="K14" s="88"/>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c r="BD14" s="53"/>
      <c r="BE14" s="53"/>
      <c r="BF14" s="53"/>
      <c r="BG14" s="53"/>
      <c r="BH14" s="53"/>
      <c r="BI14" s="53"/>
      <c r="BJ14" s="53"/>
      <c r="BK14" s="53"/>
      <c r="BL14" s="53"/>
      <c r="BM14" s="53"/>
      <c r="BN14" s="53"/>
      <c r="BO14" s="53"/>
      <c r="BP14" s="53"/>
      <c r="BQ14" s="53"/>
      <c r="BR14" s="53"/>
      <c r="BS14" s="53"/>
      <c r="BT14" s="53"/>
      <c r="BU14" s="53"/>
      <c r="BV14" s="53"/>
      <c r="BW14" s="53"/>
      <c r="BX14" s="53"/>
      <c r="BY14" s="53"/>
      <c r="BZ14" s="53"/>
      <c r="CA14" s="53"/>
      <c r="CB14" s="53"/>
      <c r="CC14" s="53"/>
      <c r="CD14" s="53"/>
      <c r="CE14" s="53"/>
      <c r="CF14" s="53"/>
      <c r="CG14" s="53"/>
      <c r="CH14" s="53"/>
      <c r="CI14" s="53"/>
      <c r="CJ14" s="53"/>
      <c r="CK14" s="53"/>
      <c r="CL14" s="53"/>
      <c r="CM14" s="53"/>
      <c r="CN14" s="53"/>
      <c r="CO14" s="53"/>
      <c r="CP14" s="53"/>
      <c r="CQ14" s="53"/>
      <c r="CR14" s="53"/>
      <c r="CS14" s="53"/>
      <c r="CT14" s="53"/>
      <c r="CU14" s="53"/>
      <c r="CV14" s="53"/>
      <c r="CW14" s="53"/>
      <c r="CX14" s="53"/>
      <c r="CY14" s="53"/>
      <c r="CZ14" s="53"/>
      <c r="DA14" s="53"/>
      <c r="DB14" s="53"/>
      <c r="DC14" s="53"/>
      <c r="DD14" s="53"/>
      <c r="DE14" s="53"/>
      <c r="DF14" s="53"/>
      <c r="DG14" s="53"/>
      <c r="DH14" s="53"/>
      <c r="DI14" s="53"/>
      <c r="DJ14" s="53"/>
      <c r="DK14" s="53"/>
      <c r="DL14" s="53"/>
      <c r="DM14" s="53"/>
      <c r="DN14" s="53"/>
      <c r="DO14" s="53"/>
      <c r="DP14" s="53"/>
      <c r="DQ14" s="53"/>
      <c r="DR14" s="53"/>
      <c r="DS14" s="53"/>
      <c r="DT14" s="53"/>
      <c r="DU14" s="53"/>
      <c r="DV14" s="53"/>
      <c r="DW14" s="53"/>
      <c r="DX14" s="53"/>
      <c r="DY14" s="53"/>
      <c r="DZ14" s="53"/>
      <c r="EA14" s="53"/>
      <c r="EB14" s="53"/>
      <c r="EC14" s="53"/>
      <c r="ED14" s="53"/>
      <c r="EE14" s="53"/>
      <c r="EF14" s="53"/>
      <c r="EG14" s="53"/>
      <c r="EH14" s="53"/>
      <c r="EI14" s="53"/>
      <c r="EJ14" s="53"/>
      <c r="EK14" s="53"/>
      <c r="EL14" s="53"/>
      <c r="EM14" s="53"/>
      <c r="EN14" s="53"/>
      <c r="EO14" s="53"/>
      <c r="EP14" s="53"/>
      <c r="EQ14" s="53"/>
      <c r="ER14" s="53"/>
      <c r="ES14" s="53"/>
      <c r="ET14" s="53"/>
      <c r="EU14" s="53"/>
      <c r="EV14" s="53"/>
      <c r="EW14" s="53"/>
      <c r="EX14" s="53"/>
      <c r="EY14" s="53"/>
      <c r="EZ14" s="53"/>
      <c r="FA14" s="53"/>
      <c r="FB14" s="53"/>
      <c r="FC14" s="53"/>
      <c r="FD14" s="53"/>
      <c r="FE14" s="53"/>
      <c r="FF14" s="53"/>
      <c r="FG14" s="53"/>
      <c r="FH14" s="53"/>
      <c r="FI14" s="53"/>
      <c r="FJ14" s="53"/>
      <c r="FK14" s="53"/>
      <c r="FL14" s="53"/>
      <c r="FM14" s="53"/>
      <c r="FN14" s="53"/>
      <c r="FO14" s="53"/>
      <c r="FP14" s="53"/>
      <c r="FQ14" s="53"/>
      <c r="FR14" s="53"/>
      <c r="FS14" s="53"/>
      <c r="FT14" s="53"/>
      <c r="FU14" s="53"/>
      <c r="FV14" s="53"/>
      <c r="FW14" s="53"/>
      <c r="FX14" s="53"/>
      <c r="FY14" s="53"/>
      <c r="FZ14" s="53"/>
      <c r="GA14" s="53"/>
      <c r="GB14" s="53"/>
      <c r="GC14" s="53"/>
      <c r="GD14" s="53"/>
      <c r="GE14" s="53"/>
      <c r="GF14" s="53"/>
      <c r="GG14" s="53"/>
      <c r="GH14" s="53"/>
      <c r="GI14" s="53"/>
      <c r="GJ14" s="53"/>
      <c r="GK14" s="53"/>
      <c r="GL14" s="53"/>
      <c r="GM14" s="53"/>
      <c r="GN14" s="53"/>
      <c r="GO14" s="53"/>
      <c r="GP14" s="53"/>
      <c r="GQ14" s="53"/>
      <c r="GR14" s="53"/>
      <c r="GS14" s="53"/>
      <c r="GT14" s="53"/>
      <c r="GU14" s="53"/>
      <c r="GV14" s="53"/>
      <c r="GW14" s="53"/>
      <c r="GX14" s="53"/>
      <c r="GY14" s="53"/>
      <c r="GZ14" s="53"/>
      <c r="HA14" s="53"/>
      <c r="HB14" s="53"/>
      <c r="HC14" s="53"/>
      <c r="HD14" s="53"/>
      <c r="HE14" s="53"/>
      <c r="HF14" s="53"/>
      <c r="HG14" s="53"/>
      <c r="HH14" s="53"/>
      <c r="HI14" s="53"/>
      <c r="HJ14" s="53"/>
      <c r="HK14" s="53"/>
      <c r="HL14" s="53"/>
      <c r="HM14" s="53"/>
      <c r="HN14" s="53"/>
      <c r="HO14" s="53"/>
      <c r="HP14" s="53"/>
      <c r="HQ14" s="53"/>
      <c r="HR14" s="53"/>
      <c r="HS14" s="53"/>
      <c r="HT14" s="53"/>
      <c r="HU14" s="53"/>
      <c r="HV14" s="53"/>
      <c r="HW14" s="53"/>
      <c r="HX14" s="53"/>
      <c r="HY14" s="53"/>
      <c r="HZ14" s="53"/>
      <c r="IA14" s="53"/>
      <c r="IB14" s="53"/>
      <c r="IC14" s="53"/>
      <c r="ID14" s="53"/>
      <c r="IE14" s="53"/>
      <c r="IF14" s="53"/>
      <c r="IG14" s="53"/>
      <c r="IH14" s="53"/>
      <c r="II14" s="53"/>
      <c r="IJ14" s="53"/>
      <c r="IK14" s="53"/>
      <c r="IL14" s="53"/>
      <c r="IM14" s="53"/>
      <c r="IN14" s="53"/>
      <c r="IO14" s="53"/>
      <c r="IP14" s="53"/>
      <c r="IQ14" s="53"/>
      <c r="IR14" s="53"/>
      <c r="IS14" s="53"/>
      <c r="IT14" s="53"/>
      <c r="IU14" s="53"/>
      <c r="IV14" s="53"/>
      <c r="IW14" s="53"/>
      <c r="IX14" s="53"/>
      <c r="IY14" s="53"/>
      <c r="IZ14" s="53"/>
      <c r="JA14" s="53"/>
      <c r="JB14" s="53"/>
      <c r="JC14" s="53"/>
      <c r="JD14" s="53"/>
      <c r="JE14" s="53"/>
      <c r="JF14" s="53"/>
      <c r="JG14" s="53"/>
    </row>
    <row r="15" spans="1:267" s="79" customFormat="1" ht="19.95" customHeight="1">
      <c r="A15" s="94"/>
      <c r="B15" s="130"/>
      <c r="C15" s="237" t="s">
        <v>80</v>
      </c>
      <c r="D15" s="397"/>
      <c r="E15" s="109">
        <f>COUNTIFS(Table1351452010[[#All],[Sales]],"คุณนิยนต์  อยู่ทะเล",Table1351452010[[#All],[ค่าขายอุปกรณ์]],"&gt;1")</f>
        <v>0</v>
      </c>
      <c r="F15" s="107">
        <f>SUMIF(Table1351452010[[#All],[Sales]],"คุณนิยนต์  อยู่ทะเล",Table1351452010[[#All],[Total
คอมฯ อุปกรณ์]])</f>
        <v>0</v>
      </c>
      <c r="G15" s="176">
        <v>0</v>
      </c>
      <c r="H15" s="108">
        <f>F15-G15</f>
        <v>0</v>
      </c>
      <c r="I15" s="223"/>
      <c r="J15" s="372"/>
      <c r="K15" s="88"/>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c r="BA15" s="53"/>
      <c r="BB15" s="53"/>
      <c r="BC15" s="53"/>
      <c r="BD15" s="53"/>
      <c r="BE15" s="53"/>
      <c r="BF15" s="53"/>
      <c r="BG15" s="53"/>
      <c r="BH15" s="53"/>
      <c r="BI15" s="53"/>
      <c r="BJ15" s="53"/>
      <c r="BK15" s="53"/>
      <c r="BL15" s="53"/>
      <c r="BM15" s="53"/>
      <c r="BN15" s="53"/>
      <c r="BO15" s="53"/>
      <c r="BP15" s="53"/>
      <c r="BQ15" s="53"/>
      <c r="BR15" s="53"/>
      <c r="BS15" s="53"/>
      <c r="BT15" s="53"/>
      <c r="BU15" s="53"/>
      <c r="BV15" s="53"/>
      <c r="BW15" s="53"/>
      <c r="BX15" s="53"/>
      <c r="BY15" s="53"/>
      <c r="BZ15" s="53"/>
      <c r="CA15" s="53"/>
      <c r="CB15" s="53"/>
      <c r="CC15" s="53"/>
      <c r="CD15" s="53"/>
      <c r="CE15" s="53"/>
      <c r="CF15" s="53"/>
      <c r="CG15" s="53"/>
      <c r="CH15" s="53"/>
      <c r="CI15" s="53"/>
      <c r="CJ15" s="53"/>
      <c r="CK15" s="53"/>
      <c r="CL15" s="53"/>
      <c r="CM15" s="53"/>
      <c r="CN15" s="53"/>
      <c r="CO15" s="53"/>
      <c r="CP15" s="53"/>
      <c r="CQ15" s="53"/>
      <c r="CR15" s="53"/>
      <c r="CS15" s="53"/>
      <c r="CT15" s="53"/>
      <c r="CU15" s="53"/>
      <c r="CV15" s="53"/>
      <c r="CW15" s="53"/>
      <c r="CX15" s="53"/>
      <c r="CY15" s="53"/>
      <c r="CZ15" s="53"/>
      <c r="DA15" s="53"/>
      <c r="DB15" s="53"/>
      <c r="DC15" s="53"/>
      <c r="DD15" s="53"/>
      <c r="DE15" s="53"/>
      <c r="DF15" s="53"/>
      <c r="DG15" s="53"/>
      <c r="DH15" s="53"/>
      <c r="DI15" s="53"/>
      <c r="DJ15" s="53"/>
      <c r="DK15" s="53"/>
      <c r="DL15" s="53"/>
      <c r="DM15" s="53"/>
      <c r="DN15" s="53"/>
      <c r="DO15" s="53"/>
      <c r="DP15" s="53"/>
      <c r="DQ15" s="53"/>
      <c r="DR15" s="53"/>
      <c r="DS15" s="53"/>
      <c r="DT15" s="53"/>
      <c r="DU15" s="53"/>
      <c r="DV15" s="53"/>
      <c r="DW15" s="53"/>
      <c r="DX15" s="53"/>
      <c r="DY15" s="53"/>
      <c r="DZ15" s="53"/>
      <c r="EA15" s="53"/>
      <c r="EB15" s="53"/>
      <c r="EC15" s="53"/>
      <c r="ED15" s="53"/>
      <c r="EE15" s="53"/>
      <c r="EF15" s="53"/>
      <c r="EG15" s="53"/>
      <c r="EH15" s="53"/>
      <c r="EI15" s="53"/>
      <c r="EJ15" s="53"/>
      <c r="EK15" s="53"/>
      <c r="EL15" s="53"/>
      <c r="EM15" s="53"/>
      <c r="EN15" s="53"/>
      <c r="EO15" s="53"/>
      <c r="EP15" s="53"/>
      <c r="EQ15" s="53"/>
      <c r="ER15" s="53"/>
      <c r="ES15" s="53"/>
      <c r="ET15" s="53"/>
      <c r="EU15" s="53"/>
      <c r="EV15" s="53"/>
      <c r="EW15" s="53"/>
      <c r="EX15" s="53"/>
      <c r="EY15" s="53"/>
      <c r="EZ15" s="53"/>
      <c r="FA15" s="53"/>
      <c r="FB15" s="53"/>
      <c r="FC15" s="53"/>
      <c r="FD15" s="53"/>
      <c r="FE15" s="53"/>
      <c r="FF15" s="53"/>
      <c r="FG15" s="53"/>
      <c r="FH15" s="53"/>
      <c r="FI15" s="53"/>
      <c r="FJ15" s="53"/>
      <c r="FK15" s="53"/>
      <c r="FL15" s="53"/>
      <c r="FM15" s="53"/>
      <c r="FN15" s="53"/>
      <c r="FO15" s="53"/>
      <c r="FP15" s="53"/>
      <c r="FQ15" s="53"/>
      <c r="FR15" s="53"/>
      <c r="FS15" s="53"/>
      <c r="FT15" s="53"/>
      <c r="FU15" s="53"/>
      <c r="FV15" s="53"/>
      <c r="FW15" s="53"/>
      <c r="FX15" s="53"/>
      <c r="FY15" s="53"/>
      <c r="FZ15" s="53"/>
      <c r="GA15" s="53"/>
      <c r="GB15" s="53"/>
      <c r="GC15" s="53"/>
      <c r="GD15" s="53"/>
      <c r="GE15" s="53"/>
      <c r="GF15" s="53"/>
      <c r="GG15" s="53"/>
      <c r="GH15" s="53"/>
      <c r="GI15" s="53"/>
      <c r="GJ15" s="53"/>
      <c r="GK15" s="53"/>
      <c r="GL15" s="53"/>
      <c r="GM15" s="53"/>
      <c r="GN15" s="53"/>
      <c r="GO15" s="53"/>
      <c r="GP15" s="53"/>
      <c r="GQ15" s="53"/>
      <c r="GR15" s="53"/>
      <c r="GS15" s="53"/>
      <c r="GT15" s="53"/>
      <c r="GU15" s="53"/>
      <c r="GV15" s="53"/>
      <c r="GW15" s="53"/>
      <c r="GX15" s="53"/>
      <c r="GY15" s="53"/>
      <c r="GZ15" s="53"/>
      <c r="HA15" s="53"/>
      <c r="HB15" s="53"/>
      <c r="HC15" s="53"/>
      <c r="HD15" s="53"/>
      <c r="HE15" s="53"/>
      <c r="HF15" s="53"/>
      <c r="HG15" s="53"/>
      <c r="HH15" s="53"/>
      <c r="HI15" s="53"/>
      <c r="HJ15" s="53"/>
      <c r="HK15" s="53"/>
      <c r="HL15" s="53"/>
      <c r="HM15" s="53"/>
      <c r="HN15" s="53"/>
      <c r="HO15" s="53"/>
      <c r="HP15" s="53"/>
      <c r="HQ15" s="53"/>
      <c r="HR15" s="53"/>
      <c r="HS15" s="53"/>
      <c r="HT15" s="53"/>
      <c r="HU15" s="53"/>
      <c r="HV15" s="53"/>
      <c r="HW15" s="53"/>
      <c r="HX15" s="53"/>
      <c r="HY15" s="53"/>
      <c r="HZ15" s="53"/>
      <c r="IA15" s="53"/>
      <c r="IB15" s="53"/>
      <c r="IC15" s="53"/>
      <c r="ID15" s="53"/>
      <c r="IE15" s="53"/>
      <c r="IF15" s="53"/>
      <c r="IG15" s="53"/>
      <c r="IH15" s="53"/>
      <c r="II15" s="53"/>
      <c r="IJ15" s="53"/>
      <c r="IK15" s="53"/>
      <c r="IL15" s="53"/>
      <c r="IM15" s="53"/>
      <c r="IN15" s="53"/>
      <c r="IO15" s="53"/>
      <c r="IP15" s="53"/>
      <c r="IQ15" s="53"/>
      <c r="IR15" s="53"/>
      <c r="IS15" s="53"/>
      <c r="IT15" s="53"/>
      <c r="IU15" s="53"/>
      <c r="IV15" s="53"/>
      <c r="IW15" s="53"/>
      <c r="IX15" s="53"/>
      <c r="IY15" s="53"/>
      <c r="IZ15" s="53"/>
      <c r="JA15" s="53"/>
      <c r="JB15" s="53"/>
      <c r="JC15" s="53"/>
      <c r="JD15" s="53"/>
      <c r="JE15" s="53"/>
      <c r="JF15" s="53"/>
      <c r="JG15" s="53"/>
    </row>
    <row r="16" spans="1:267" s="79" customFormat="1" ht="19.95" customHeight="1">
      <c r="A16" s="94"/>
      <c r="B16" s="130"/>
      <c r="C16" s="411" t="s">
        <v>103</v>
      </c>
      <c r="D16" s="397"/>
      <c r="E16" s="109">
        <f>COUNTIFS(Table1351452010[[#All],[Sales]],"คุณนรินทร์ ปิงมูล",Table1351452010[[#All],[ค่าขายอุปกรณ์]],"&gt;1")</f>
        <v>0</v>
      </c>
      <c r="F16" s="107">
        <f>SUMIF(Table1351452010[[#All],[Sales]],"คุณนรินทร์ ปิงมูล",Table1351452010[[#All],[Total
คอมฯ อุปกรณ์]])</f>
        <v>0</v>
      </c>
      <c r="G16" s="176">
        <v>0</v>
      </c>
      <c r="H16" s="108">
        <f>F16-G16</f>
        <v>0</v>
      </c>
      <c r="I16" s="223"/>
      <c r="J16" s="372"/>
      <c r="K16" s="88"/>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c r="BA16" s="53"/>
      <c r="BB16" s="53"/>
      <c r="BC16" s="53"/>
      <c r="BD16" s="53"/>
      <c r="BE16" s="53"/>
      <c r="BF16" s="53"/>
      <c r="BG16" s="53"/>
      <c r="BH16" s="53"/>
      <c r="BI16" s="53"/>
      <c r="BJ16" s="53"/>
      <c r="BK16" s="53"/>
      <c r="BL16" s="53"/>
      <c r="BM16" s="53"/>
      <c r="BN16" s="53"/>
      <c r="BO16" s="53"/>
      <c r="BP16" s="53"/>
      <c r="BQ16" s="53"/>
      <c r="BR16" s="53"/>
      <c r="BS16" s="53"/>
      <c r="BT16" s="53"/>
      <c r="BU16" s="53"/>
      <c r="BV16" s="53"/>
      <c r="BW16" s="53"/>
      <c r="BX16" s="53"/>
      <c r="BY16" s="53"/>
      <c r="BZ16" s="53"/>
      <c r="CA16" s="53"/>
      <c r="CB16" s="53"/>
      <c r="CC16" s="53"/>
      <c r="CD16" s="53"/>
      <c r="CE16" s="53"/>
      <c r="CF16" s="53"/>
      <c r="CG16" s="53"/>
      <c r="CH16" s="53"/>
      <c r="CI16" s="53"/>
      <c r="CJ16" s="53"/>
      <c r="CK16" s="53"/>
      <c r="CL16" s="53"/>
      <c r="CM16" s="53"/>
      <c r="CN16" s="53"/>
      <c r="CO16" s="53"/>
      <c r="CP16" s="53"/>
      <c r="CQ16" s="53"/>
      <c r="CR16" s="53"/>
      <c r="CS16" s="53"/>
      <c r="CT16" s="53"/>
      <c r="CU16" s="53"/>
      <c r="CV16" s="53"/>
      <c r="CW16" s="53"/>
      <c r="CX16" s="53"/>
      <c r="CY16" s="53"/>
      <c r="CZ16" s="53"/>
      <c r="DA16" s="53"/>
      <c r="DB16" s="53"/>
      <c r="DC16" s="53"/>
      <c r="DD16" s="53"/>
      <c r="DE16" s="53"/>
      <c r="DF16" s="53"/>
      <c r="DG16" s="53"/>
      <c r="DH16" s="53"/>
      <c r="DI16" s="53"/>
      <c r="DJ16" s="53"/>
      <c r="DK16" s="53"/>
      <c r="DL16" s="53"/>
      <c r="DM16" s="53"/>
      <c r="DN16" s="53"/>
      <c r="DO16" s="53"/>
      <c r="DP16" s="53"/>
      <c r="DQ16" s="53"/>
      <c r="DR16" s="53"/>
      <c r="DS16" s="53"/>
      <c r="DT16" s="53"/>
      <c r="DU16" s="53"/>
      <c r="DV16" s="53"/>
      <c r="DW16" s="53"/>
      <c r="DX16" s="53"/>
      <c r="DY16" s="53"/>
      <c r="DZ16" s="53"/>
      <c r="EA16" s="53"/>
      <c r="EB16" s="53"/>
      <c r="EC16" s="53"/>
      <c r="ED16" s="53"/>
      <c r="EE16" s="53"/>
      <c r="EF16" s="53"/>
      <c r="EG16" s="53"/>
      <c r="EH16" s="53"/>
      <c r="EI16" s="53"/>
      <c r="EJ16" s="53"/>
      <c r="EK16" s="53"/>
      <c r="EL16" s="53"/>
      <c r="EM16" s="53"/>
      <c r="EN16" s="53"/>
      <c r="EO16" s="53"/>
      <c r="EP16" s="53"/>
      <c r="EQ16" s="53"/>
      <c r="ER16" s="53"/>
      <c r="ES16" s="53"/>
      <c r="ET16" s="53"/>
      <c r="EU16" s="53"/>
      <c r="EV16" s="53"/>
      <c r="EW16" s="53"/>
      <c r="EX16" s="53"/>
      <c r="EY16" s="53"/>
      <c r="EZ16" s="53"/>
      <c r="FA16" s="53"/>
      <c r="FB16" s="53"/>
      <c r="FC16" s="53"/>
      <c r="FD16" s="53"/>
      <c r="FE16" s="53"/>
      <c r="FF16" s="53"/>
      <c r="FG16" s="53"/>
      <c r="FH16" s="53"/>
      <c r="FI16" s="53"/>
      <c r="FJ16" s="53"/>
      <c r="FK16" s="53"/>
      <c r="FL16" s="53"/>
      <c r="FM16" s="53"/>
      <c r="FN16" s="53"/>
      <c r="FO16" s="53"/>
      <c r="FP16" s="53"/>
      <c r="FQ16" s="53"/>
      <c r="FR16" s="53"/>
      <c r="FS16" s="53"/>
      <c r="FT16" s="53"/>
      <c r="FU16" s="53"/>
      <c r="FV16" s="53"/>
      <c r="FW16" s="53"/>
      <c r="FX16" s="53"/>
      <c r="FY16" s="53"/>
      <c r="FZ16" s="53"/>
      <c r="GA16" s="53"/>
      <c r="GB16" s="53"/>
      <c r="GC16" s="53"/>
      <c r="GD16" s="53"/>
      <c r="GE16" s="53"/>
      <c r="GF16" s="53"/>
      <c r="GG16" s="53"/>
      <c r="GH16" s="53"/>
      <c r="GI16" s="53"/>
      <c r="GJ16" s="53"/>
      <c r="GK16" s="53"/>
      <c r="GL16" s="53"/>
      <c r="GM16" s="53"/>
      <c r="GN16" s="53"/>
      <c r="GO16" s="53"/>
      <c r="GP16" s="53"/>
      <c r="GQ16" s="53"/>
      <c r="GR16" s="53"/>
      <c r="GS16" s="53"/>
      <c r="GT16" s="53"/>
      <c r="GU16" s="53"/>
      <c r="GV16" s="53"/>
      <c r="GW16" s="53"/>
      <c r="GX16" s="53"/>
      <c r="GY16" s="53"/>
      <c r="GZ16" s="53"/>
      <c r="HA16" s="53"/>
      <c r="HB16" s="53"/>
      <c r="HC16" s="53"/>
      <c r="HD16" s="53"/>
      <c r="HE16" s="53"/>
      <c r="HF16" s="53"/>
      <c r="HG16" s="53"/>
      <c r="HH16" s="53"/>
      <c r="HI16" s="53"/>
      <c r="HJ16" s="53"/>
      <c r="HK16" s="53"/>
      <c r="HL16" s="53"/>
      <c r="HM16" s="53"/>
      <c r="HN16" s="53"/>
      <c r="HO16" s="53"/>
      <c r="HP16" s="53"/>
      <c r="HQ16" s="53"/>
      <c r="HR16" s="53"/>
      <c r="HS16" s="53"/>
      <c r="HT16" s="53"/>
      <c r="HU16" s="53"/>
      <c r="HV16" s="53"/>
      <c r="HW16" s="53"/>
      <c r="HX16" s="53"/>
      <c r="HY16" s="53"/>
      <c r="HZ16" s="53"/>
      <c r="IA16" s="53"/>
      <c r="IB16" s="53"/>
      <c r="IC16" s="53"/>
      <c r="ID16" s="53"/>
      <c r="IE16" s="53"/>
      <c r="IF16" s="53"/>
      <c r="IG16" s="53"/>
      <c r="IH16" s="53"/>
      <c r="II16" s="53"/>
      <c r="IJ16" s="53"/>
      <c r="IK16" s="53"/>
      <c r="IL16" s="53"/>
      <c r="IM16" s="53"/>
      <c r="IN16" s="53"/>
      <c r="IO16" s="53"/>
      <c r="IP16" s="53"/>
      <c r="IQ16" s="53"/>
      <c r="IR16" s="53"/>
      <c r="IS16" s="53"/>
      <c r="IT16" s="53"/>
      <c r="IU16" s="53"/>
      <c r="IV16" s="53"/>
      <c r="IW16" s="53"/>
      <c r="IX16" s="53"/>
      <c r="IY16" s="53"/>
      <c r="IZ16" s="53"/>
      <c r="JA16" s="53"/>
      <c r="JB16" s="53"/>
      <c r="JC16" s="53"/>
      <c r="JD16" s="53"/>
      <c r="JE16" s="53"/>
      <c r="JF16" s="53"/>
      <c r="JG16" s="53"/>
    </row>
    <row r="17" spans="1:267" s="79" customFormat="1" ht="19.95" customHeight="1">
      <c r="A17" s="94"/>
      <c r="B17" s="363"/>
      <c r="C17" s="104" t="s">
        <v>95</v>
      </c>
      <c r="D17" s="397"/>
      <c r="E17" s="109">
        <f>COUNTIFS(Table1351452010[[#All],[Sales]],"คุณจินตนา อ้อยหวาน",Table1351452010[[#All],[ค่าขายอุปกรณ์]],"&gt;1")</f>
        <v>0</v>
      </c>
      <c r="F17" s="107">
        <f>SUMIF(Table1351452010[[#All],[Sales]],"คุณจินตนา อ้อยหวาน",Table1351452010[[#All],[Total
คอมฯ อุปกรณ์]])</f>
        <v>0</v>
      </c>
      <c r="G17" s="176">
        <v>0</v>
      </c>
      <c r="H17" s="108">
        <f>F17-G17</f>
        <v>0</v>
      </c>
      <c r="I17" s="223"/>
      <c r="J17" s="372"/>
      <c r="K17" s="88"/>
      <c r="L17" s="53"/>
      <c r="M17" s="53"/>
      <c r="N17" s="53"/>
      <c r="O17" s="53"/>
      <c r="P17" s="53"/>
      <c r="Q17" s="53"/>
      <c r="R17" s="53"/>
      <c r="S17" s="53"/>
      <c r="T17" s="53"/>
      <c r="U17" s="53"/>
      <c r="V17" s="53"/>
      <c r="W17" s="53"/>
      <c r="X17" s="53"/>
      <c r="Y17" s="53"/>
      <c r="Z17" s="53"/>
      <c r="AA17" s="53"/>
      <c r="AB17" s="53"/>
      <c r="AC17" s="53"/>
      <c r="AD17" s="53"/>
      <c r="AE17" s="53"/>
      <c r="AF17" s="53"/>
      <c r="AG17" s="53"/>
      <c r="AH17" s="53"/>
      <c r="AI17" s="53"/>
      <c r="AJ17" s="53"/>
      <c r="AK17" s="53"/>
      <c r="AL17" s="53"/>
      <c r="AM17" s="53"/>
      <c r="AN17" s="53"/>
      <c r="AO17" s="53"/>
      <c r="AP17" s="53"/>
      <c r="AQ17" s="53"/>
      <c r="AR17" s="53"/>
      <c r="AS17" s="53"/>
      <c r="AT17" s="53"/>
      <c r="AU17" s="53"/>
      <c r="AV17" s="53"/>
      <c r="AW17" s="53"/>
      <c r="AX17" s="53"/>
      <c r="AY17" s="53"/>
      <c r="AZ17" s="53"/>
      <c r="BA17" s="53"/>
      <c r="BB17" s="53"/>
      <c r="BC17" s="53"/>
      <c r="BD17" s="53"/>
      <c r="BE17" s="53"/>
      <c r="BF17" s="53"/>
      <c r="BG17" s="53"/>
      <c r="BH17" s="53"/>
      <c r="BI17" s="53"/>
      <c r="BJ17" s="53"/>
      <c r="BK17" s="53"/>
      <c r="BL17" s="53"/>
      <c r="BM17" s="53"/>
      <c r="BN17" s="53"/>
      <c r="BO17" s="53"/>
      <c r="BP17" s="53"/>
      <c r="BQ17" s="53"/>
      <c r="BR17" s="53"/>
      <c r="BS17" s="53"/>
      <c r="BT17" s="53"/>
      <c r="BU17" s="53"/>
      <c r="BV17" s="53"/>
      <c r="BW17" s="53"/>
      <c r="BX17" s="53"/>
      <c r="BY17" s="53"/>
      <c r="BZ17" s="53"/>
      <c r="CA17" s="53"/>
      <c r="CB17" s="53"/>
      <c r="CC17" s="53"/>
      <c r="CD17" s="53"/>
      <c r="CE17" s="53"/>
      <c r="CF17" s="53"/>
      <c r="CG17" s="53"/>
      <c r="CH17" s="53"/>
      <c r="CI17" s="53"/>
      <c r="CJ17" s="53"/>
      <c r="CK17" s="53"/>
      <c r="CL17" s="53"/>
      <c r="CM17" s="53"/>
      <c r="CN17" s="53"/>
      <c r="CO17" s="53"/>
      <c r="CP17" s="53"/>
      <c r="CQ17" s="53"/>
      <c r="CR17" s="53"/>
      <c r="CS17" s="53"/>
      <c r="CT17" s="53"/>
      <c r="CU17" s="53"/>
      <c r="CV17" s="53"/>
      <c r="CW17" s="53"/>
      <c r="CX17" s="53"/>
      <c r="CY17" s="53"/>
      <c r="CZ17" s="53"/>
      <c r="DA17" s="53"/>
      <c r="DB17" s="53"/>
      <c r="DC17" s="53"/>
      <c r="DD17" s="53"/>
      <c r="DE17" s="53"/>
      <c r="DF17" s="53"/>
      <c r="DG17" s="53"/>
      <c r="DH17" s="53"/>
      <c r="DI17" s="53"/>
      <c r="DJ17" s="53"/>
      <c r="DK17" s="53"/>
      <c r="DL17" s="53"/>
      <c r="DM17" s="53"/>
      <c r="DN17" s="53"/>
      <c r="DO17" s="53"/>
      <c r="DP17" s="53"/>
      <c r="DQ17" s="53"/>
      <c r="DR17" s="53"/>
      <c r="DS17" s="53"/>
      <c r="DT17" s="53"/>
      <c r="DU17" s="53"/>
      <c r="DV17" s="53"/>
      <c r="DW17" s="53"/>
      <c r="DX17" s="53"/>
      <c r="DY17" s="53"/>
      <c r="DZ17" s="53"/>
      <c r="EA17" s="53"/>
      <c r="EB17" s="53"/>
      <c r="EC17" s="53"/>
      <c r="ED17" s="53"/>
      <c r="EE17" s="53"/>
      <c r="EF17" s="53"/>
      <c r="EG17" s="53"/>
      <c r="EH17" s="53"/>
      <c r="EI17" s="53"/>
      <c r="EJ17" s="53"/>
      <c r="EK17" s="53"/>
      <c r="EL17" s="53"/>
      <c r="EM17" s="53"/>
      <c r="EN17" s="53"/>
      <c r="EO17" s="53"/>
      <c r="EP17" s="53"/>
      <c r="EQ17" s="53"/>
      <c r="ER17" s="53"/>
      <c r="ES17" s="53"/>
      <c r="ET17" s="53"/>
      <c r="EU17" s="53"/>
      <c r="EV17" s="53"/>
      <c r="EW17" s="53"/>
      <c r="EX17" s="53"/>
      <c r="EY17" s="53"/>
      <c r="EZ17" s="53"/>
      <c r="FA17" s="53"/>
      <c r="FB17" s="53"/>
      <c r="FC17" s="53"/>
      <c r="FD17" s="53"/>
      <c r="FE17" s="53"/>
      <c r="FF17" s="53"/>
      <c r="FG17" s="53"/>
      <c r="FH17" s="53"/>
      <c r="FI17" s="53"/>
      <c r="FJ17" s="53"/>
      <c r="FK17" s="53"/>
      <c r="FL17" s="53"/>
      <c r="FM17" s="53"/>
      <c r="FN17" s="53"/>
      <c r="FO17" s="53"/>
      <c r="FP17" s="53"/>
      <c r="FQ17" s="53"/>
      <c r="FR17" s="53"/>
      <c r="FS17" s="53"/>
      <c r="FT17" s="53"/>
      <c r="FU17" s="53"/>
      <c r="FV17" s="53"/>
      <c r="FW17" s="53"/>
      <c r="FX17" s="53"/>
      <c r="FY17" s="53"/>
      <c r="FZ17" s="53"/>
      <c r="GA17" s="53"/>
      <c r="GB17" s="53"/>
      <c r="GC17" s="53"/>
      <c r="GD17" s="53"/>
      <c r="GE17" s="53"/>
      <c r="GF17" s="53"/>
      <c r="GG17" s="53"/>
      <c r="GH17" s="53"/>
      <c r="GI17" s="53"/>
      <c r="GJ17" s="53"/>
      <c r="GK17" s="53"/>
      <c r="GL17" s="53"/>
      <c r="GM17" s="53"/>
      <c r="GN17" s="53"/>
      <c r="GO17" s="53"/>
      <c r="GP17" s="53"/>
      <c r="GQ17" s="53"/>
      <c r="GR17" s="53"/>
      <c r="GS17" s="53"/>
      <c r="GT17" s="53"/>
      <c r="GU17" s="53"/>
      <c r="GV17" s="53"/>
      <c r="GW17" s="53"/>
      <c r="GX17" s="53"/>
      <c r="GY17" s="53"/>
      <c r="GZ17" s="53"/>
      <c r="HA17" s="53"/>
      <c r="HB17" s="53"/>
      <c r="HC17" s="53"/>
      <c r="HD17" s="53"/>
      <c r="HE17" s="53"/>
      <c r="HF17" s="53"/>
      <c r="HG17" s="53"/>
      <c r="HH17" s="53"/>
      <c r="HI17" s="53"/>
      <c r="HJ17" s="53"/>
      <c r="HK17" s="53"/>
      <c r="HL17" s="53"/>
      <c r="HM17" s="53"/>
      <c r="HN17" s="53"/>
      <c r="HO17" s="53"/>
      <c r="HP17" s="53"/>
      <c r="HQ17" s="53"/>
      <c r="HR17" s="53"/>
      <c r="HS17" s="53"/>
      <c r="HT17" s="53"/>
      <c r="HU17" s="53"/>
      <c r="HV17" s="53"/>
      <c r="HW17" s="53"/>
      <c r="HX17" s="53"/>
      <c r="HY17" s="53"/>
      <c r="HZ17" s="53"/>
      <c r="IA17" s="53"/>
      <c r="IB17" s="53"/>
      <c r="IC17" s="53"/>
      <c r="ID17" s="53"/>
      <c r="IE17" s="53"/>
      <c r="IF17" s="53"/>
      <c r="IG17" s="53"/>
      <c r="IH17" s="53"/>
      <c r="II17" s="53"/>
      <c r="IJ17" s="53"/>
      <c r="IK17" s="53"/>
      <c r="IL17" s="53"/>
      <c r="IM17" s="53"/>
      <c r="IN17" s="53"/>
      <c r="IO17" s="53"/>
      <c r="IP17" s="53"/>
      <c r="IQ17" s="53"/>
      <c r="IR17" s="53"/>
      <c r="IS17" s="53"/>
      <c r="IT17" s="53"/>
      <c r="IU17" s="53"/>
      <c r="IV17" s="53"/>
      <c r="IW17" s="53"/>
      <c r="IX17" s="53"/>
      <c r="IY17" s="53"/>
      <c r="IZ17" s="53"/>
      <c r="JA17" s="53"/>
      <c r="JB17" s="53"/>
      <c r="JC17" s="53"/>
      <c r="JD17" s="53"/>
      <c r="JE17" s="53"/>
      <c r="JF17" s="53"/>
      <c r="JG17" s="53"/>
    </row>
    <row r="18" spans="1:267" s="79" customFormat="1" ht="19.95" customHeight="1">
      <c r="A18" s="95"/>
      <c r="B18" s="364"/>
      <c r="C18" s="459" t="s">
        <v>96</v>
      </c>
      <c r="D18" s="398"/>
      <c r="E18" s="110">
        <f>COUNTIFS(Table1351452010[[#All],[Sales]],"คุณรัฏฎิการ์ จรัสลักษณ์",Table1351452010[[#All],[ค่าขายอุปกรณ์]],"&gt;1")</f>
        <v>0</v>
      </c>
      <c r="F18" s="111">
        <f>SUMIF(Table1351452010[[#All],[Sales]],"คุณรัฏฎิการ์ จรัสลักษณ์",Table1351452010[[#All],[Total
คอมฯ อุปกรณ์]])</f>
        <v>0</v>
      </c>
      <c r="G18" s="176">
        <v>0</v>
      </c>
      <c r="H18" s="108">
        <f t="shared" si="2"/>
        <v>0</v>
      </c>
      <c r="I18" s="223"/>
      <c r="J18" s="372"/>
      <c r="K18" s="59"/>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53"/>
      <c r="AU18" s="53"/>
      <c r="AV18" s="53"/>
      <c r="AW18" s="53"/>
      <c r="AX18" s="53"/>
      <c r="AY18" s="53"/>
      <c r="AZ18" s="53"/>
      <c r="BA18" s="53"/>
      <c r="BB18" s="53"/>
      <c r="BC18" s="53"/>
      <c r="BD18" s="53"/>
      <c r="BE18" s="53"/>
      <c r="BF18" s="53"/>
      <c r="BG18" s="53"/>
      <c r="BH18" s="53"/>
      <c r="BI18" s="53"/>
      <c r="BJ18" s="53"/>
      <c r="BK18" s="53"/>
      <c r="BL18" s="53"/>
      <c r="BM18" s="53"/>
      <c r="BN18" s="53"/>
      <c r="BO18" s="53"/>
      <c r="BP18" s="53"/>
      <c r="BQ18" s="53"/>
      <c r="BR18" s="53"/>
      <c r="BS18" s="53"/>
      <c r="BT18" s="53"/>
      <c r="BU18" s="53"/>
      <c r="BV18" s="53"/>
      <c r="BW18" s="53"/>
      <c r="BX18" s="53"/>
      <c r="BY18" s="53"/>
      <c r="BZ18" s="53"/>
      <c r="CA18" s="53"/>
      <c r="CB18" s="53"/>
      <c r="CC18" s="53"/>
      <c r="CD18" s="53"/>
      <c r="CE18" s="53"/>
      <c r="CF18" s="53"/>
      <c r="CG18" s="53"/>
      <c r="CH18" s="53"/>
      <c r="CI18" s="53"/>
      <c r="CJ18" s="53"/>
      <c r="CK18" s="53"/>
      <c r="CL18" s="53"/>
      <c r="CM18" s="53"/>
      <c r="CN18" s="53"/>
      <c r="CO18" s="53"/>
      <c r="CP18" s="53"/>
      <c r="CQ18" s="53"/>
      <c r="CR18" s="53"/>
      <c r="CS18" s="53"/>
      <c r="CT18" s="53"/>
      <c r="CU18" s="53"/>
      <c r="CV18" s="53"/>
      <c r="CW18" s="53"/>
      <c r="CX18" s="53"/>
      <c r="CY18" s="53"/>
      <c r="CZ18" s="53"/>
      <c r="DA18" s="53"/>
      <c r="DB18" s="53"/>
      <c r="DC18" s="53"/>
      <c r="DD18" s="53"/>
      <c r="DE18" s="53"/>
      <c r="DF18" s="53"/>
      <c r="DG18" s="53"/>
      <c r="DH18" s="53"/>
      <c r="DI18" s="53"/>
      <c r="DJ18" s="53"/>
      <c r="DK18" s="53"/>
      <c r="DL18" s="53"/>
      <c r="DM18" s="53"/>
      <c r="DN18" s="53"/>
      <c r="DO18" s="53"/>
      <c r="DP18" s="53"/>
      <c r="DQ18" s="53"/>
      <c r="DR18" s="53"/>
      <c r="DS18" s="53"/>
      <c r="DT18" s="53"/>
      <c r="DU18" s="53"/>
      <c r="DV18" s="53"/>
      <c r="DW18" s="53"/>
      <c r="DX18" s="53"/>
      <c r="DY18" s="53"/>
      <c r="DZ18" s="53"/>
      <c r="EA18" s="53"/>
      <c r="EB18" s="53"/>
      <c r="EC18" s="53"/>
      <c r="ED18" s="53"/>
      <c r="EE18" s="53"/>
      <c r="EF18" s="53"/>
      <c r="EG18" s="53"/>
      <c r="EH18" s="53"/>
      <c r="EI18" s="53"/>
      <c r="EJ18" s="53"/>
      <c r="EK18" s="53"/>
      <c r="EL18" s="53"/>
      <c r="EM18" s="53"/>
      <c r="EN18" s="53"/>
      <c r="EO18" s="53"/>
      <c r="EP18" s="53"/>
      <c r="EQ18" s="53"/>
      <c r="ER18" s="53"/>
      <c r="ES18" s="53"/>
      <c r="ET18" s="53"/>
      <c r="EU18" s="53"/>
      <c r="EV18" s="53"/>
      <c r="EW18" s="53"/>
      <c r="EX18" s="53"/>
      <c r="EY18" s="53"/>
      <c r="EZ18" s="53"/>
      <c r="FA18" s="53"/>
      <c r="FB18" s="53"/>
      <c r="FC18" s="53"/>
      <c r="FD18" s="53"/>
      <c r="FE18" s="53"/>
      <c r="FF18" s="53"/>
      <c r="FG18" s="53"/>
      <c r="FH18" s="53"/>
      <c r="FI18" s="53"/>
      <c r="FJ18" s="53"/>
      <c r="FK18" s="53"/>
      <c r="FL18" s="53"/>
      <c r="FM18" s="53"/>
      <c r="FN18" s="53"/>
      <c r="FO18" s="53"/>
      <c r="FP18" s="53"/>
      <c r="FQ18" s="53"/>
      <c r="FR18" s="53"/>
      <c r="FS18" s="53"/>
      <c r="FT18" s="53"/>
      <c r="FU18" s="53"/>
      <c r="FV18" s="53"/>
      <c r="FW18" s="53"/>
      <c r="FX18" s="53"/>
      <c r="FY18" s="53"/>
      <c r="FZ18" s="53"/>
      <c r="GA18" s="53"/>
      <c r="GB18" s="53"/>
      <c r="GC18" s="53"/>
      <c r="GD18" s="53"/>
      <c r="GE18" s="53"/>
      <c r="GF18" s="53"/>
      <c r="GG18" s="53"/>
      <c r="GH18" s="53"/>
      <c r="GI18" s="53"/>
      <c r="GJ18" s="53"/>
      <c r="GK18" s="53"/>
      <c r="GL18" s="53"/>
      <c r="GM18" s="53"/>
      <c r="GN18" s="53"/>
      <c r="GO18" s="53"/>
      <c r="GP18" s="53"/>
      <c r="GQ18" s="53"/>
      <c r="GR18" s="53"/>
      <c r="GS18" s="53"/>
      <c r="GT18" s="53"/>
      <c r="GU18" s="53"/>
      <c r="GV18" s="53"/>
      <c r="GW18" s="53"/>
      <c r="GX18" s="53"/>
      <c r="GY18" s="53"/>
      <c r="GZ18" s="53"/>
      <c r="HA18" s="53"/>
      <c r="HB18" s="53"/>
      <c r="HC18" s="53"/>
      <c r="HD18" s="53"/>
      <c r="HE18" s="53"/>
      <c r="HF18" s="53"/>
      <c r="HG18" s="53"/>
      <c r="HH18" s="53"/>
      <c r="HI18" s="53"/>
      <c r="HJ18" s="53"/>
      <c r="HK18" s="53"/>
      <c r="HL18" s="53"/>
      <c r="HM18" s="53"/>
      <c r="HN18" s="53"/>
      <c r="HO18" s="53"/>
      <c r="HP18" s="53"/>
      <c r="HQ18" s="53"/>
      <c r="HR18" s="53"/>
      <c r="HS18" s="53"/>
      <c r="HT18" s="53"/>
      <c r="HU18" s="53"/>
      <c r="HV18" s="53"/>
      <c r="HW18" s="53"/>
      <c r="HX18" s="53"/>
      <c r="HY18" s="53"/>
      <c r="HZ18" s="53"/>
      <c r="IA18" s="53"/>
      <c r="IB18" s="53"/>
      <c r="IC18" s="53"/>
      <c r="ID18" s="53"/>
      <c r="IE18" s="53"/>
      <c r="IF18" s="53"/>
      <c r="IG18" s="53"/>
      <c r="IH18" s="53"/>
      <c r="II18" s="53"/>
      <c r="IJ18" s="53"/>
      <c r="IK18" s="53"/>
      <c r="IL18" s="53"/>
      <c r="IM18" s="53"/>
    </row>
    <row r="19" spans="1:267" s="53" customFormat="1" ht="19.95" customHeight="1">
      <c r="A19" s="93">
        <v>3</v>
      </c>
      <c r="B19" s="151" t="s">
        <v>12</v>
      </c>
      <c r="C19" s="112" t="s">
        <v>21</v>
      </c>
      <c r="D19" s="395" t="s">
        <v>81</v>
      </c>
      <c r="E19" s="109">
        <f>COUNTIFS(Table1351452010[[#All],[Sales]],"คุณจันทราภรณ์ สุภาพวนิช",Table1351452010[[#All],[ค่าติดตั้ง/ค่าเชื่อมสัญญาณ]],"&gt;1")</f>
        <v>0</v>
      </c>
      <c r="F19" s="107">
        <f>SUMIF(Table1351452010[[#All],[Sales]],"คุณจันทราภรณ์ สุภาพวนิช",Table1351452010[[#All],[Total 
คอมฯค่าติดตั้ง/ค่าเชื่อมสัญญาณ]])</f>
        <v>0</v>
      </c>
      <c r="G19" s="176">
        <v>0</v>
      </c>
      <c r="H19" s="108">
        <f t="shared" si="2"/>
        <v>0</v>
      </c>
      <c r="I19" s="223"/>
      <c r="J19" s="372"/>
      <c r="K19" s="62"/>
    </row>
    <row r="20" spans="1:267" s="53" customFormat="1" ht="19.95" customHeight="1">
      <c r="A20" s="94"/>
      <c r="B20" s="152"/>
      <c r="C20" s="112" t="s">
        <v>85</v>
      </c>
      <c r="D20" s="470" t="s">
        <v>82</v>
      </c>
      <c r="E20" s="109">
        <f>COUNTIFS(Table1351452010[[#All],[Sales]],"คุณพัชรพรรณ พึ่งพา",Table1351452010[[#All],[ค่าติดตั้ง/ค่าเชื่อมสัญญาณ]],"&gt;1")</f>
        <v>0</v>
      </c>
      <c r="F20" s="107">
        <f>SUMIF(Table1351452010[[#All],[Sales]],"คุณพัชรพรรณ พึ่งพา",Table1351452010[[#All],[Total 
คอมฯค่าติดตั้ง/ค่าเชื่อมสัญญาณ]])</f>
        <v>0</v>
      </c>
      <c r="G20" s="176">
        <v>0</v>
      </c>
      <c r="H20" s="108">
        <f t="shared" si="2"/>
        <v>0</v>
      </c>
      <c r="I20" s="223"/>
      <c r="J20" s="372"/>
      <c r="K20" s="62"/>
    </row>
    <row r="21" spans="1:267" s="53" customFormat="1" ht="19.95" customHeight="1">
      <c r="A21" s="94"/>
      <c r="B21" s="152"/>
      <c r="C21" s="104" t="s">
        <v>113</v>
      </c>
      <c r="D21" s="249"/>
      <c r="E21" s="109">
        <f>COUNTIFS(Table1351452010[[#All],[Sales]],"คุณจิรภิญญา เป็นปึก",Table1351452010[[#All],[ค่าติดตั้ง/ค่าเชื่อมสัญญาณ]],"&gt;1")</f>
        <v>0</v>
      </c>
      <c r="F21" s="107">
        <f>SUMIF(Table1351452010[[#All],[Sales]],"คุณจิรภิญญา เป็นปึก",Table1351452010[[#All],[Total 
คอมฯค่าติดตั้ง/ค่าเชื่อมสัญญาณ]])</f>
        <v>0</v>
      </c>
      <c r="G21" s="176">
        <v>0</v>
      </c>
      <c r="H21" s="108">
        <f>F21-G21</f>
        <v>0</v>
      </c>
      <c r="I21" s="223"/>
      <c r="J21" s="372"/>
      <c r="K21" s="62"/>
    </row>
    <row r="22" spans="1:267" s="53" customFormat="1" ht="19.95" customHeight="1">
      <c r="A22" s="94"/>
      <c r="B22" s="152"/>
      <c r="C22" s="237" t="s">
        <v>80</v>
      </c>
      <c r="D22" s="249"/>
      <c r="E22" s="109">
        <f>COUNTIFS(Table1351452010[[#All],[Sales]],"คุณนิยนต์  อยู่ทะเล",Table1351452010[[#All],[ค่าติดตั้ง/ค่าเชื่อมสัญญาณ]],"&gt;1")</f>
        <v>0</v>
      </c>
      <c r="F22" s="107">
        <f>SUMIF(Table1351452010[[#All],[Sales]],"คุณนิยนต์  อยู่ทะเล",Table1351452010[[#All],[Total 
คอมฯค่าติดตั้ง/ค่าเชื่อมสัญญาณ]])</f>
        <v>0</v>
      </c>
      <c r="G22" s="176">
        <v>0</v>
      </c>
      <c r="H22" s="108">
        <f>F22-G22</f>
        <v>0</v>
      </c>
      <c r="I22" s="223"/>
      <c r="J22" s="372"/>
      <c r="K22" s="62"/>
    </row>
    <row r="23" spans="1:267" s="53" customFormat="1" ht="19.95" customHeight="1">
      <c r="A23" s="94"/>
      <c r="B23" s="152"/>
      <c r="C23" s="411" t="s">
        <v>103</v>
      </c>
      <c r="D23" s="249"/>
      <c r="E23" s="109">
        <f>COUNTIFS(Table1351452010[[#All],[Sales]],"คุณนรินทร์ ปิงมูล",Table1351452010[[#All],[ค่าติดตั้ง/ค่าเชื่อมสัญญาณ]],"&gt;1")</f>
        <v>0</v>
      </c>
      <c r="F23" s="107">
        <f>SUMIF(Table1351452010[[#All],[Sales]],"คุณนรินทร์ ปิงมูล",Table1351452010[[#All],[Total 
คอมฯค่าติดตั้ง/ค่าเชื่อมสัญญาณ]])</f>
        <v>0</v>
      </c>
      <c r="G23" s="176">
        <v>0</v>
      </c>
      <c r="H23" s="108">
        <f>F23-G23</f>
        <v>0</v>
      </c>
      <c r="I23" s="223"/>
      <c r="J23" s="372"/>
      <c r="K23" s="62"/>
    </row>
    <row r="24" spans="1:267" s="53" customFormat="1" ht="19.95" customHeight="1">
      <c r="A24" s="94"/>
      <c r="B24" s="363"/>
      <c r="C24" s="112" t="s">
        <v>95</v>
      </c>
      <c r="D24" s="249"/>
      <c r="E24" s="109">
        <f>COUNTIFS(Table1351452010[[#All],[Sales]],"คุณจินตนา อ้อยหวาน",Table1351452010[[#All],[ค่าติดตั้ง/ค่าเชื่อมสัญญาณ]],"&gt;1")</f>
        <v>0</v>
      </c>
      <c r="F24" s="107">
        <f>SUMIF(Table1351452010[[#All],[Sales]],"คุณจินตนา อ้อยหวาน",Table1351452010[[#All],[Total 
คอมฯค่าติดตั้ง/ค่าเชื่อมสัญญาณ]])</f>
        <v>0</v>
      </c>
      <c r="G24" s="176">
        <v>0</v>
      </c>
      <c r="H24" s="108">
        <f>F24-G24</f>
        <v>0</v>
      </c>
      <c r="I24" s="223"/>
      <c r="J24" s="372"/>
      <c r="K24" s="62"/>
    </row>
    <row r="25" spans="1:267" s="53" customFormat="1" ht="19.95" customHeight="1">
      <c r="A25" s="94"/>
      <c r="B25" s="365"/>
      <c r="C25" s="460" t="s">
        <v>96</v>
      </c>
      <c r="D25" s="250"/>
      <c r="E25" s="109">
        <f>COUNTIFS(Table1351452010[[#All],[Sales]],"คุณรัฏฎิการ์ จรัสลักษณ์",Table1351452010[[#All],[ค่าติดตั้ง/ค่าเชื่อมสัญญาณ]],"&gt;1")</f>
        <v>0</v>
      </c>
      <c r="F25" s="107">
        <f>SUMIF(Table1351452010[[#All],[Sales]],"คุณรัฏฎิการ์ จรัสลักษณ์",Table1351452010[[#All],[Total 
คอมฯค่าติดตั้ง/ค่าเชื่อมสัญญาณ]])</f>
        <v>0</v>
      </c>
      <c r="G25" s="176">
        <v>0</v>
      </c>
      <c r="H25" s="108">
        <f>F25-G25</f>
        <v>0</v>
      </c>
      <c r="I25" s="223"/>
      <c r="J25" s="372"/>
      <c r="K25" s="62"/>
    </row>
    <row r="26" spans="1:267" s="53" customFormat="1" ht="21" customHeight="1">
      <c r="A26" s="124"/>
      <c r="B26" s="145" t="s">
        <v>13</v>
      </c>
      <c r="C26" s="145"/>
      <c r="D26" s="145"/>
      <c r="E26" s="125">
        <f>SUM(E5:E25)</f>
        <v>2</v>
      </c>
      <c r="F26" s="126">
        <f>SUM(F5:F25)</f>
        <v>8357.7849999999999</v>
      </c>
      <c r="G26" s="126">
        <f>SUM(G5:G25)</f>
        <v>0</v>
      </c>
      <c r="H26" s="139">
        <f>SUM(H5:H25)</f>
        <v>8357.7849999999999</v>
      </c>
      <c r="I26" s="224"/>
      <c r="J26" s="62"/>
      <c r="K26" s="62"/>
    </row>
    <row r="27" spans="1:267" s="53" customFormat="1" ht="13.95" customHeight="1">
      <c r="B27" s="96"/>
      <c r="C27" s="96"/>
      <c r="D27" s="96"/>
      <c r="E27" s="97"/>
      <c r="F27" s="97"/>
      <c r="G27" s="97"/>
      <c r="H27" s="113"/>
      <c r="I27" s="113"/>
      <c r="J27" s="62"/>
    </row>
    <row r="28" spans="1:267" s="53" customFormat="1" ht="7.95" customHeight="1">
      <c r="B28" s="96"/>
      <c r="C28" s="96"/>
      <c r="D28" s="96"/>
      <c r="E28" s="97"/>
      <c r="F28" s="97"/>
      <c r="G28" s="97"/>
      <c r="H28" s="97"/>
      <c r="I28" s="113"/>
      <c r="J28" s="62"/>
    </row>
    <row r="29" spans="1:267" ht="19.95" customHeight="1">
      <c r="B29" s="327" t="s">
        <v>32</v>
      </c>
      <c r="C29" s="225"/>
      <c r="D29" s="225"/>
      <c r="E29" s="225"/>
      <c r="F29" s="225"/>
      <c r="G29" s="225"/>
      <c r="H29" s="225"/>
      <c r="I29" s="225"/>
      <c r="J29" s="331"/>
      <c r="K29" s="328"/>
      <c r="L29" s="329"/>
    </row>
    <row r="30" spans="1:267" s="53" customFormat="1" ht="14.55" customHeight="1">
      <c r="B30" s="140"/>
      <c r="C30" s="60"/>
      <c r="D30" s="60"/>
      <c r="E30" s="141"/>
      <c r="F30" s="141"/>
      <c r="G30" s="141"/>
      <c r="H30" s="141"/>
      <c r="I30" s="226"/>
      <c r="J30" s="332"/>
      <c r="K30" s="60"/>
      <c r="L30" s="330"/>
    </row>
    <row r="31" spans="1:267" ht="19.95" customHeight="1">
      <c r="B31" s="68" t="s">
        <v>46</v>
      </c>
      <c r="C31" s="68" t="s">
        <v>14</v>
      </c>
      <c r="D31" s="68" t="s">
        <v>40</v>
      </c>
      <c r="E31" s="69" t="s">
        <v>36</v>
      </c>
      <c r="F31" s="69" t="s">
        <v>16</v>
      </c>
      <c r="G31" s="70" t="s">
        <v>37</v>
      </c>
      <c r="H31" s="68" t="s">
        <v>35</v>
      </c>
      <c r="I31" s="227"/>
      <c r="J31" s="68" t="s">
        <v>31</v>
      </c>
      <c r="K31" s="323" t="s">
        <v>87</v>
      </c>
      <c r="L31" s="323" t="s">
        <v>86</v>
      </c>
    </row>
    <row r="32" spans="1:267" ht="19.95" customHeight="1">
      <c r="B32" s="142" t="s">
        <v>23</v>
      </c>
      <c r="C32" s="120" t="s">
        <v>18</v>
      </c>
      <c r="D32" s="378" t="s">
        <v>21</v>
      </c>
      <c r="E32" s="467">
        <f t="shared" ref="E32:E37" si="3">SUM(G57)</f>
        <v>0</v>
      </c>
      <c r="F32" s="71">
        <v>0</v>
      </c>
      <c r="G32" s="72">
        <f>SUM(E32-F32)</f>
        <v>0</v>
      </c>
      <c r="H32" s="132">
        <v>0</v>
      </c>
      <c r="I32" s="228"/>
      <c r="J32" s="131">
        <f>SUM(G32-H32)</f>
        <v>0</v>
      </c>
      <c r="K32" s="326" t="s">
        <v>88</v>
      </c>
      <c r="L32" s="325" t="s">
        <v>89</v>
      </c>
      <c r="M32" s="133"/>
    </row>
    <row r="33" spans="2:13" ht="19.95" customHeight="1">
      <c r="B33" s="144"/>
      <c r="C33" s="120" t="s">
        <v>18</v>
      </c>
      <c r="D33" s="378" t="s">
        <v>95</v>
      </c>
      <c r="E33" s="153">
        <f t="shared" si="3"/>
        <v>0</v>
      </c>
      <c r="F33" s="71"/>
      <c r="G33" s="72">
        <f t="shared" ref="G33:G40" si="4">SUM(E33-F33)</f>
        <v>0</v>
      </c>
      <c r="H33" s="132">
        <v>0</v>
      </c>
      <c r="I33" s="228"/>
      <c r="J33" s="131">
        <f t="shared" ref="J33:J40" si="5">SUM(G33-H33)</f>
        <v>0</v>
      </c>
      <c r="K33" s="326" t="s">
        <v>88</v>
      </c>
      <c r="L33" s="325" t="s">
        <v>90</v>
      </c>
      <c r="M33" s="133"/>
    </row>
    <row r="34" spans="2:13" ht="19.95" customHeight="1">
      <c r="B34" s="144"/>
      <c r="C34" s="120" t="s">
        <v>18</v>
      </c>
      <c r="D34" s="378" t="s">
        <v>85</v>
      </c>
      <c r="E34" s="160">
        <f t="shared" si="3"/>
        <v>6268.3387499999999</v>
      </c>
      <c r="F34" s="72">
        <v>0</v>
      </c>
      <c r="G34" s="72">
        <f>SUM(E34-F34)</f>
        <v>6268.3387499999999</v>
      </c>
      <c r="H34" s="154">
        <v>0</v>
      </c>
      <c r="I34" s="229"/>
      <c r="J34" s="131">
        <f>SUM(G34-H34)</f>
        <v>6268.3387499999999</v>
      </c>
      <c r="K34" s="326" t="s">
        <v>88</v>
      </c>
      <c r="L34" s="325" t="s">
        <v>91</v>
      </c>
      <c r="M34" s="133"/>
    </row>
    <row r="35" spans="2:13" ht="19.95" customHeight="1">
      <c r="B35" s="144"/>
      <c r="C35" s="120" t="s">
        <v>18</v>
      </c>
      <c r="D35" s="461" t="s">
        <v>113</v>
      </c>
      <c r="E35" s="160">
        <f t="shared" si="3"/>
        <v>0</v>
      </c>
      <c r="F35" s="72">
        <v>0</v>
      </c>
      <c r="G35" s="72">
        <f>SUM(E35-F35)</f>
        <v>0</v>
      </c>
      <c r="H35" s="154">
        <v>0</v>
      </c>
      <c r="I35" s="229"/>
      <c r="J35" s="131">
        <f>SUM(G35-H35)</f>
        <v>0</v>
      </c>
      <c r="K35" s="326" t="s">
        <v>88</v>
      </c>
      <c r="L35" s="325" t="s">
        <v>114</v>
      </c>
      <c r="M35" s="133"/>
    </row>
    <row r="36" spans="2:13" ht="19.95" customHeight="1">
      <c r="B36" s="144"/>
      <c r="C36" s="120" t="s">
        <v>18</v>
      </c>
      <c r="D36" s="462" t="s">
        <v>80</v>
      </c>
      <c r="E36" s="160">
        <f t="shared" si="3"/>
        <v>0</v>
      </c>
      <c r="F36" s="72">
        <v>0</v>
      </c>
      <c r="G36" s="72">
        <f>SUM(E36-F36)</f>
        <v>0</v>
      </c>
      <c r="H36" s="154">
        <v>0</v>
      </c>
      <c r="I36" s="229"/>
      <c r="J36" s="131">
        <f>SUM(G36-H36)</f>
        <v>0</v>
      </c>
      <c r="K36" s="326" t="s">
        <v>88</v>
      </c>
      <c r="L36" s="325" t="s">
        <v>93</v>
      </c>
      <c r="M36" s="133"/>
    </row>
    <row r="37" spans="2:13" ht="19.95" customHeight="1">
      <c r="B37" s="144"/>
      <c r="C37" s="120" t="s">
        <v>18</v>
      </c>
      <c r="D37" s="463" t="s">
        <v>103</v>
      </c>
      <c r="E37" s="160">
        <f t="shared" si="3"/>
        <v>0</v>
      </c>
      <c r="F37" s="72">
        <v>0</v>
      </c>
      <c r="G37" s="72">
        <f>SUM(E37-F37)</f>
        <v>0</v>
      </c>
      <c r="H37" s="154">
        <v>0</v>
      </c>
      <c r="I37" s="229"/>
      <c r="J37" s="131">
        <f>SUM(G37-H37)</f>
        <v>0</v>
      </c>
      <c r="K37" s="326" t="s">
        <v>88</v>
      </c>
      <c r="L37" s="325" t="s">
        <v>104</v>
      </c>
      <c r="M37" s="133"/>
    </row>
    <row r="38" spans="2:13" ht="19.95" customHeight="1">
      <c r="B38" s="143"/>
      <c r="C38" s="120" t="s">
        <v>18</v>
      </c>
      <c r="D38" s="378" t="s">
        <v>96</v>
      </c>
      <c r="E38" s="160">
        <f>SUM(G63)</f>
        <v>0</v>
      </c>
      <c r="F38" s="72">
        <v>0</v>
      </c>
      <c r="G38" s="72">
        <f t="shared" si="4"/>
        <v>0</v>
      </c>
      <c r="H38" s="154">
        <v>0</v>
      </c>
      <c r="I38" s="229"/>
      <c r="J38" s="131">
        <f t="shared" si="5"/>
        <v>0</v>
      </c>
      <c r="K38" s="326" t="s">
        <v>88</v>
      </c>
      <c r="L38" s="325" t="s">
        <v>97</v>
      </c>
      <c r="M38" s="133"/>
    </row>
    <row r="39" spans="2:13" ht="19.95" customHeight="1">
      <c r="B39" s="373" t="s">
        <v>83</v>
      </c>
      <c r="C39" s="379" t="s">
        <v>101</v>
      </c>
      <c r="D39" s="462" t="s">
        <v>111</v>
      </c>
      <c r="E39" s="380">
        <f>SUM(G64)</f>
        <v>417.88925</v>
      </c>
      <c r="F39" s="381">
        <v>0</v>
      </c>
      <c r="G39" s="381">
        <f t="shared" si="4"/>
        <v>417.88925</v>
      </c>
      <c r="H39" s="382">
        <v>0</v>
      </c>
      <c r="I39" s="383"/>
      <c r="J39" s="384">
        <f t="shared" si="5"/>
        <v>417.88925</v>
      </c>
      <c r="K39" s="385" t="s">
        <v>88</v>
      </c>
      <c r="L39" s="386" t="s">
        <v>102</v>
      </c>
      <c r="M39" s="133"/>
    </row>
    <row r="40" spans="2:13" ht="19.95" customHeight="1">
      <c r="B40" s="123" t="s">
        <v>24</v>
      </c>
      <c r="C40" s="120" t="s">
        <v>84</v>
      </c>
      <c r="D40" s="235" t="s">
        <v>109</v>
      </c>
      <c r="E40" s="153">
        <f>SUM(G65)</f>
        <v>1002.9341999999999</v>
      </c>
      <c r="F40" s="71">
        <v>0</v>
      </c>
      <c r="G40" s="72">
        <f t="shared" si="4"/>
        <v>1002.9341999999999</v>
      </c>
      <c r="H40" s="134">
        <v>0</v>
      </c>
      <c r="I40" s="230"/>
      <c r="J40" s="131">
        <f t="shared" si="5"/>
        <v>1002.9341999999999</v>
      </c>
      <c r="K40" s="326" t="s">
        <v>88</v>
      </c>
      <c r="L40" s="324" t="s">
        <v>112</v>
      </c>
      <c r="M40" s="133"/>
    </row>
    <row r="41" spans="2:13" ht="19.95" customHeight="1">
      <c r="B41" s="251" t="s">
        <v>25</v>
      </c>
      <c r="C41" s="234" t="s">
        <v>84</v>
      </c>
      <c r="D41" s="235" t="s">
        <v>110</v>
      </c>
      <c r="E41" s="153">
        <f>SUM(G66)</f>
        <v>668.62279999999998</v>
      </c>
      <c r="F41" s="71">
        <v>0</v>
      </c>
      <c r="G41" s="72">
        <f>SUM(E41-F41)</f>
        <v>668.62279999999998</v>
      </c>
      <c r="H41" s="134">
        <v>0</v>
      </c>
      <c r="I41" s="230"/>
      <c r="J41" s="131">
        <f>SUM(G41-H41)</f>
        <v>668.62279999999998</v>
      </c>
      <c r="K41" s="326" t="s">
        <v>88</v>
      </c>
      <c r="L41" s="324" t="s">
        <v>94</v>
      </c>
      <c r="M41" s="133"/>
    </row>
    <row r="42" spans="2:13" s="166" customFormat="1" ht="19.95" customHeight="1">
      <c r="B42" s="161"/>
      <c r="C42" s="162"/>
      <c r="D42" s="163"/>
      <c r="E42" s="164">
        <f>SUM(E32:E41)</f>
        <v>8357.7849999999999</v>
      </c>
      <c r="F42" s="165"/>
      <c r="G42" s="73">
        <f>SUM(G32:G41)</f>
        <v>8357.7849999999999</v>
      </c>
      <c r="H42" s="73">
        <f>SUM(H32:H41)</f>
        <v>0</v>
      </c>
      <c r="I42" s="73">
        <f>SUM(I32:I41)</f>
        <v>0</v>
      </c>
      <c r="J42" s="73">
        <f>SUM(J32:J41)</f>
        <v>8357.7849999999999</v>
      </c>
    </row>
    <row r="43" spans="2:13" ht="15.6">
      <c r="B43" s="75"/>
      <c r="C43" s="75"/>
      <c r="D43" s="76"/>
      <c r="E43" s="77"/>
      <c r="F43" s="74"/>
      <c r="G43" s="74"/>
      <c r="H43" s="67"/>
      <c r="J43" s="66"/>
    </row>
    <row r="44" spans="2:13" ht="15.6">
      <c r="B44" s="75"/>
      <c r="C44" s="75"/>
      <c r="D44" s="76"/>
      <c r="E44" s="77"/>
      <c r="F44" s="74"/>
      <c r="G44" s="74"/>
      <c r="H44" s="67"/>
      <c r="J44" s="66"/>
    </row>
    <row r="45" spans="2:13" s="76" customFormat="1" ht="21" customHeight="1">
      <c r="B45" s="75"/>
      <c r="E45" s="387"/>
      <c r="F45" s="388"/>
      <c r="G45" s="412"/>
      <c r="H45" s="412"/>
      <c r="I45" s="412"/>
    </row>
    <row r="46" spans="2:13" ht="15.6">
      <c r="B46" s="75"/>
      <c r="C46" s="75"/>
      <c r="D46" s="76"/>
      <c r="E46" s="77"/>
      <c r="F46" s="74"/>
      <c r="G46" s="74"/>
      <c r="H46" s="67"/>
      <c r="J46" s="66"/>
    </row>
    <row r="47" spans="2:13" s="53" customFormat="1" ht="14.55" customHeight="1">
      <c r="E47" s="354"/>
      <c r="F47" s="354"/>
      <c r="G47" s="354"/>
      <c r="H47" s="354"/>
      <c r="I47" s="356"/>
      <c r="J47" s="354"/>
      <c r="K47" s="66"/>
      <c r="L47" s="66"/>
    </row>
    <row r="48" spans="2:13" s="355" customFormat="1" ht="13.8">
      <c r="E48" s="357"/>
      <c r="F48" s="357"/>
      <c r="G48" s="357"/>
      <c r="H48" s="357"/>
      <c r="I48" s="358"/>
      <c r="J48" s="357"/>
      <c r="K48" s="66"/>
      <c r="L48" s="66"/>
    </row>
    <row r="49" spans="2:12" s="355" customFormat="1" ht="13.8">
      <c r="E49" s="357"/>
      <c r="F49" s="357"/>
      <c r="G49" s="357"/>
      <c r="H49" s="357"/>
      <c r="I49" s="358"/>
      <c r="J49" s="357"/>
      <c r="K49" s="66"/>
      <c r="L49" s="66"/>
    </row>
    <row r="50" spans="2:12" s="355" customFormat="1" ht="13.8">
      <c r="E50" s="357"/>
      <c r="F50" s="357"/>
      <c r="G50" s="357"/>
      <c r="H50" s="357"/>
      <c r="I50" s="358"/>
      <c r="J50" s="357"/>
      <c r="K50" s="66"/>
      <c r="L50" s="66"/>
    </row>
    <row r="51" spans="2:12" s="355" customFormat="1" ht="13.8">
      <c r="E51" s="357"/>
      <c r="F51" s="357"/>
      <c r="G51" s="357"/>
      <c r="H51" s="357"/>
      <c r="I51" s="358"/>
      <c r="J51" s="357"/>
      <c r="K51" s="66"/>
      <c r="L51" s="66"/>
    </row>
    <row r="52" spans="2:12" s="355" customFormat="1" ht="13.8">
      <c r="E52" s="357"/>
      <c r="F52" s="357"/>
      <c r="G52" s="357"/>
      <c r="H52" s="357"/>
      <c r="I52" s="358"/>
      <c r="J52" s="357"/>
      <c r="K52" s="66"/>
      <c r="L52" s="66"/>
    </row>
    <row r="53" spans="2:12" s="355" customFormat="1" ht="13.8">
      <c r="E53" s="357"/>
      <c r="F53" s="357"/>
      <c r="G53" s="357"/>
      <c r="H53" s="357"/>
      <c r="I53" s="358"/>
      <c r="J53" s="357"/>
      <c r="K53" s="66"/>
      <c r="L53" s="66"/>
    </row>
    <row r="54" spans="2:12" s="355" customFormat="1" ht="13.8" hidden="1">
      <c r="E54" s="357"/>
      <c r="F54" s="357"/>
      <c r="G54" s="357"/>
      <c r="H54" s="357"/>
      <c r="I54" s="358"/>
      <c r="J54" s="357"/>
      <c r="K54" s="66"/>
      <c r="L54" s="66"/>
    </row>
    <row r="55" spans="2:12" ht="25.8" hidden="1" customHeight="1">
      <c r="B55" s="146" t="s">
        <v>38</v>
      </c>
      <c r="C55" s="147"/>
      <c r="D55" s="147"/>
      <c r="E55" s="147"/>
      <c r="F55" s="147"/>
      <c r="G55" s="148"/>
    </row>
    <row r="56" spans="2:12" ht="25.8" hidden="1" customHeight="1">
      <c r="B56" s="114" t="s">
        <v>46</v>
      </c>
      <c r="C56" s="114" t="s">
        <v>14</v>
      </c>
      <c r="D56" s="114" t="s">
        <v>15</v>
      </c>
      <c r="E56" s="115" t="s">
        <v>22</v>
      </c>
      <c r="F56" s="115" t="s">
        <v>16</v>
      </c>
      <c r="G56" s="116" t="s">
        <v>17</v>
      </c>
      <c r="H56" s="377"/>
    </row>
    <row r="57" spans="2:12" ht="22.8" hidden="1" customHeight="1">
      <c r="B57" s="142" t="s">
        <v>23</v>
      </c>
      <c r="C57" s="120" t="s">
        <v>18</v>
      </c>
      <c r="D57" s="378" t="s">
        <v>21</v>
      </c>
      <c r="E57" s="120">
        <v>0.6</v>
      </c>
      <c r="F57" s="421">
        <v>0</v>
      </c>
      <c r="G57" s="422">
        <f>SUMIF($C5:$C25,"คุณจันทราภรณ์ สุภาพวนิช",$H5:$H25)*E57</f>
        <v>0</v>
      </c>
      <c r="H57" s="423"/>
      <c r="I57" s="424"/>
      <c r="J57" s="423"/>
      <c r="K57" s="133"/>
    </row>
    <row r="58" spans="2:12" ht="22.8" hidden="1" customHeight="1">
      <c r="B58" s="144"/>
      <c r="C58" s="120" t="s">
        <v>18</v>
      </c>
      <c r="D58" s="378" t="s">
        <v>95</v>
      </c>
      <c r="E58" s="120">
        <v>0.75</v>
      </c>
      <c r="F58" s="421">
        <v>0</v>
      </c>
      <c r="G58" s="422">
        <f>SUMIF($C5:$C26,"คุณจินตนา อ้อยหวาน",$H5:$I26)*E58</f>
        <v>0</v>
      </c>
      <c r="H58" s="423"/>
      <c r="I58" s="424"/>
      <c r="J58" s="423"/>
      <c r="K58" s="133"/>
    </row>
    <row r="59" spans="2:12" ht="22.8" hidden="1" customHeight="1">
      <c r="B59" s="144"/>
      <c r="C59" s="120" t="s">
        <v>18</v>
      </c>
      <c r="D59" s="378" t="s">
        <v>85</v>
      </c>
      <c r="E59" s="120">
        <v>0.75</v>
      </c>
      <c r="F59" s="421">
        <v>0</v>
      </c>
      <c r="G59" s="422">
        <f>SUMIF($C5:$C26,"คุณพัชรพรรณ พึ่งพา",$H5:$H26)*E59</f>
        <v>6268.3387499999999</v>
      </c>
      <c r="H59" s="423"/>
      <c r="I59" s="424"/>
      <c r="J59" s="423"/>
      <c r="K59" s="133"/>
    </row>
    <row r="60" spans="2:12" ht="22.8" hidden="1" customHeight="1">
      <c r="B60" s="144"/>
      <c r="C60" s="120" t="s">
        <v>18</v>
      </c>
      <c r="D60" s="461" t="s">
        <v>113</v>
      </c>
      <c r="E60" s="120">
        <v>0.75</v>
      </c>
      <c r="F60" s="421">
        <v>0</v>
      </c>
      <c r="G60" s="422">
        <f>SUMIF($C5:$C25,"คุณจิรภิญญา เป็นปึก",$H5:$H25)*E60</f>
        <v>0</v>
      </c>
      <c r="H60" s="423"/>
      <c r="I60" s="424"/>
      <c r="J60" s="423"/>
      <c r="K60" s="133"/>
    </row>
    <row r="61" spans="2:12" ht="22.8" hidden="1" customHeight="1">
      <c r="B61" s="144"/>
      <c r="C61" s="120" t="s">
        <v>18</v>
      </c>
      <c r="D61" s="462" t="s">
        <v>80</v>
      </c>
      <c r="E61" s="120">
        <v>0.75</v>
      </c>
      <c r="F61" s="421">
        <v>0</v>
      </c>
      <c r="G61" s="422">
        <f>SUMIF($C6:$C26,"คุณนิยนต์  อยู่ทะเล",$H6:$H26)*E61</f>
        <v>0</v>
      </c>
      <c r="H61" s="423"/>
      <c r="I61" s="424"/>
      <c r="J61" s="423"/>
      <c r="K61" s="133"/>
    </row>
    <row r="62" spans="2:12" ht="22.8" hidden="1" customHeight="1">
      <c r="B62" s="144"/>
      <c r="C62" s="120" t="s">
        <v>18</v>
      </c>
      <c r="D62" s="463" t="s">
        <v>103</v>
      </c>
      <c r="E62" s="120">
        <v>0.75</v>
      </c>
      <c r="F62" s="421">
        <v>0</v>
      </c>
      <c r="G62" s="422">
        <f>SUMIF($C6:$C26,"คุณนรินทร์ ปิงมูล",$H6:$I26)*E62</f>
        <v>0</v>
      </c>
      <c r="H62" s="423"/>
      <c r="I62" s="424"/>
      <c r="J62" s="423"/>
      <c r="K62" s="133"/>
    </row>
    <row r="63" spans="2:12" ht="22.8" hidden="1" customHeight="1">
      <c r="B63" s="143"/>
      <c r="C63" s="120" t="s">
        <v>18</v>
      </c>
      <c r="D63" s="378" t="s">
        <v>96</v>
      </c>
      <c r="E63" s="120">
        <v>0.75</v>
      </c>
      <c r="F63" s="421">
        <v>0</v>
      </c>
      <c r="G63" s="422">
        <f>SUMIF($C5:$C25,"คุณรัฏฎิการ์ จรัสลักษณ์",$H5:$H25)*E63</f>
        <v>0</v>
      </c>
      <c r="H63" s="423"/>
      <c r="I63" s="424"/>
      <c r="J63" s="423"/>
      <c r="K63" s="133"/>
    </row>
    <row r="64" spans="2:12" ht="22.8" hidden="1" customHeight="1">
      <c r="B64" s="123" t="s">
        <v>83</v>
      </c>
      <c r="C64" s="120" t="s">
        <v>101</v>
      </c>
      <c r="D64" s="378" t="s">
        <v>111</v>
      </c>
      <c r="E64" s="120">
        <v>0.05</v>
      </c>
      <c r="F64" s="421">
        <v>0</v>
      </c>
      <c r="G64" s="422">
        <f>$H$26*E64</f>
        <v>417.88925</v>
      </c>
      <c r="H64" s="423"/>
      <c r="I64" s="424"/>
      <c r="J64" s="423"/>
      <c r="K64" s="133"/>
    </row>
    <row r="65" spans="2:11" ht="22.8" hidden="1" customHeight="1">
      <c r="B65" s="373" t="s">
        <v>24</v>
      </c>
      <c r="C65" s="374" t="s">
        <v>84</v>
      </c>
      <c r="D65" s="375" t="s">
        <v>109</v>
      </c>
      <c r="E65" s="374">
        <v>0.12</v>
      </c>
      <c r="F65" s="421">
        <v>0</v>
      </c>
      <c r="G65" s="422">
        <f>$H$26*E65</f>
        <v>1002.9341999999999</v>
      </c>
      <c r="H65" s="423"/>
      <c r="I65" s="424"/>
      <c r="J65" s="423"/>
      <c r="K65" s="133"/>
    </row>
    <row r="66" spans="2:11" ht="22.8" hidden="1" customHeight="1">
      <c r="B66" s="123" t="s">
        <v>25</v>
      </c>
      <c r="C66" s="120" t="s">
        <v>84</v>
      </c>
      <c r="D66" s="121" t="s">
        <v>110</v>
      </c>
      <c r="E66" s="120">
        <v>0.08</v>
      </c>
      <c r="F66" s="421">
        <v>0</v>
      </c>
      <c r="G66" s="422">
        <f>$H$26*E66</f>
        <v>668.62279999999998</v>
      </c>
      <c r="H66" s="423"/>
      <c r="I66" s="424"/>
      <c r="J66" s="423"/>
      <c r="K66" s="133"/>
    </row>
    <row r="67" spans="2:11" ht="22.8" hidden="1" customHeight="1">
      <c r="B67" s="75"/>
      <c r="C67" s="75"/>
      <c r="D67" s="76"/>
      <c r="E67" s="77"/>
      <c r="F67" s="74"/>
      <c r="G67" s="155">
        <f>SUM(G57:G66)</f>
        <v>8357.7849999999999</v>
      </c>
      <c r="K67" s="133"/>
    </row>
    <row r="68" spans="2:11" ht="13.8" hidden="1"/>
    <row r="69" spans="2:11" ht="21.45" hidden="1" customHeight="1">
      <c r="B69" s="425" t="s">
        <v>108</v>
      </c>
    </row>
    <row r="70" spans="2:11" ht="21.45" hidden="1" customHeight="1">
      <c r="B70" s="425" t="s">
        <v>107</v>
      </c>
    </row>
    <row r="71" spans="2:11" ht="13.8" hidden="1"/>
    <row r="72" spans="2:11" ht="13.8"/>
    <row r="73" spans="2:11" ht="13.8">
      <c r="B73" s="423"/>
      <c r="C73" s="423"/>
      <c r="D73" s="133"/>
      <c r="E73" s="133"/>
    </row>
    <row r="74" spans="2:11" ht="13.8"/>
    <row r="75" spans="2:11" ht="13.8"/>
    <row r="76" spans="2:11" ht="13.8"/>
    <row r="77" spans="2:11" ht="13.8"/>
    <row r="78" spans="2:11" ht="13.8"/>
    <row r="79" spans="2:11" ht="13.8"/>
    <row r="80" spans="2:11" ht="13.8"/>
    <row r="81" ht="13.8"/>
    <row r="82" ht="13.8" hidden="1"/>
    <row r="83" ht="13.8"/>
    <row r="84" ht="13.8"/>
    <row r="85" ht="13.8"/>
    <row r="86" ht="13.8"/>
    <row r="87" ht="13.8"/>
    <row r="88" ht="13.8"/>
    <row r="89" ht="13.8"/>
    <row r="90" ht="13.8"/>
    <row r="91" ht="13.8"/>
    <row r="92" ht="13.8"/>
    <row r="93" ht="13.8"/>
    <row r="94" ht="13.8"/>
    <row r="95" ht="13.8"/>
    <row r="96" ht="13.8"/>
    <row r="97" ht="13.8"/>
    <row r="98" ht="13.8"/>
    <row r="99" ht="13.8"/>
    <row r="100" ht="13.8"/>
    <row r="101" ht="13.8"/>
    <row r="102" ht="13.8"/>
    <row r="103" ht="13.8"/>
    <row r="104" ht="13.8"/>
    <row r="105" ht="13.8"/>
    <row r="106" ht="13.8"/>
    <row r="107" ht="13.8"/>
    <row r="108" ht="13.8"/>
    <row r="109" ht="13.8"/>
    <row r="110" ht="13.8"/>
    <row r="111" ht="13.8"/>
    <row r="112" ht="13.8"/>
    <row r="113" ht="13.8"/>
    <row r="114" ht="13.8"/>
    <row r="115" ht="13.8"/>
    <row r="116" ht="13.95" customHeight="1"/>
    <row r="117" ht="13.95" customHeight="1"/>
    <row r="118" ht="13.95" customHeight="1"/>
    <row r="119" ht="13.95" customHeight="1"/>
    <row r="120" ht="13.95" customHeight="1"/>
    <row r="121" ht="13.95" customHeight="1"/>
    <row r="122" ht="13.95" customHeight="1"/>
    <row r="123" ht="13.95" customHeight="1"/>
    <row r="124" ht="13.95" customHeight="1"/>
    <row r="125" ht="13.95" customHeight="1"/>
    <row r="126" ht="13.95" customHeight="1"/>
    <row r="127" ht="13.95" customHeight="1"/>
    <row r="128" ht="13.95" customHeight="1"/>
    <row r="129" ht="13.95" customHeight="1"/>
    <row r="130" ht="13.95" customHeight="1"/>
    <row r="131" ht="13.95" customHeight="1"/>
    <row r="132" ht="13.95" customHeight="1"/>
    <row r="133" ht="13.95" customHeight="1"/>
    <row r="134" ht="13.95" customHeight="1"/>
    <row r="135" ht="13.95" customHeight="1"/>
    <row r="136" ht="13.95" customHeight="1"/>
    <row r="137" ht="13.95" customHeight="1"/>
    <row r="138" ht="13.95" customHeight="1"/>
    <row r="139" ht="13.95" customHeight="1"/>
    <row r="140" ht="13.95" customHeight="1"/>
  </sheetData>
  <mergeCells count="2">
    <mergeCell ref="A2:H2"/>
    <mergeCell ref="A1:H1"/>
  </mergeCells>
  <phoneticPr fontId="59" type="noConversion"/>
  <printOptions horizontalCentered="1"/>
  <pageMargins left="0.27559055118110198" right="0.196850393700787" top="0.43307086614173201" bottom="0.35433070866141703" header="0.23622047244094499" footer="0"/>
  <pageSetup paperSize="9" scale="56" orientation="landscape" r:id="rId1"/>
  <ignoredErrors>
    <ignoredError sqref="G10 G41:K41" 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5E478-D5A5-4B7F-B9CB-5B0CE3997B35}">
  <sheetPr codeName="Sheet3">
    <tabColor indexed="25"/>
    <pageSetUpPr fitToPage="1"/>
  </sheetPr>
  <dimension ref="A1:W160"/>
  <sheetViews>
    <sheetView zoomScale="85" zoomScaleNormal="85" workbookViewId="0">
      <pane xSplit="7" ySplit="5" topLeftCell="H6" activePane="bottomRight" state="frozen"/>
      <selection pane="topRight" activeCell="F1" sqref="F1"/>
      <selection pane="bottomLeft" activeCell="A6" sqref="A6"/>
      <selection pane="bottomRight" activeCell="C5" sqref="C5"/>
    </sheetView>
  </sheetViews>
  <sheetFormatPr defaultColWidth="0" defaultRowHeight="0" customHeight="1" zeroHeight="1"/>
  <cols>
    <col min="1" max="1" width="7.5546875" style="3" customWidth="1"/>
    <col min="2" max="2" width="16.6640625" style="3" customWidth="1"/>
    <col min="3" max="3" width="49.6640625" style="3" bestFit="1" customWidth="1"/>
    <col min="4" max="4" width="24.77734375" style="36" bestFit="1" customWidth="1"/>
    <col min="5" max="5" width="28.109375" style="36" bestFit="1" customWidth="1"/>
    <col min="6" max="6" width="16.77734375" style="37" customWidth="1"/>
    <col min="7" max="7" width="16.77734375" style="14" customWidth="1"/>
    <col min="8" max="8" width="18.44140625" style="14" customWidth="1"/>
    <col min="9" max="9" width="18.21875" style="4" customWidth="1"/>
    <col min="10" max="11" width="19.109375" style="37" customWidth="1"/>
    <col min="12" max="13" width="17.33203125" style="12" customWidth="1"/>
    <col min="14" max="18" width="17.77734375" style="4" customWidth="1"/>
    <col min="19" max="19" width="19.44140625" style="12" bestFit="1" customWidth="1"/>
    <col min="20" max="20" width="21.5546875" style="180" bestFit="1" customWidth="1"/>
    <col min="21" max="21" width="17.77734375" style="12" customWidth="1"/>
    <col min="22" max="22" width="8.88671875" customWidth="1"/>
    <col min="23" max="23" width="17" style="12" customWidth="1"/>
    <col min="24" max="63" width="14.109375" style="3" customWidth="1"/>
    <col min="64" max="250" width="8.88671875" style="3" customWidth="1"/>
    <col min="251" max="251" width="7.5546875" style="3" customWidth="1"/>
    <col min="252" max="252" width="36.77734375" style="3" customWidth="1"/>
    <col min="253" max="254" width="0" style="3" hidden="1"/>
    <col min="255" max="255" width="16.6640625" style="3" customWidth="1"/>
    <col min="256" max="256" width="17.33203125" style="3" customWidth="1"/>
    <col min="257" max="257" width="15.5546875" style="3" customWidth="1"/>
    <col min="258" max="258" width="0" style="3" hidden="1"/>
    <col min="259" max="259" width="16.6640625" style="3" customWidth="1"/>
    <col min="260" max="260" width="17.44140625" style="3" customWidth="1"/>
    <col min="261" max="262" width="0" style="3" hidden="1"/>
    <col min="263" max="265" width="15.33203125" style="3" customWidth="1"/>
    <col min="266" max="266" width="17" style="3" customWidth="1"/>
    <col min="267" max="267" width="0" style="3" hidden="1"/>
    <col min="268" max="269" width="15.5546875" style="3" customWidth="1"/>
    <col min="270" max="270" width="13.6640625" style="3" customWidth="1"/>
    <col min="271" max="271" width="9" style="3" customWidth="1"/>
    <col min="272" max="272" width="49.88671875" style="3" customWidth="1"/>
    <col min="273" max="273" width="0" style="3" hidden="1"/>
    <col min="274" max="275" width="15.88671875" style="3" customWidth="1"/>
    <col min="276" max="276" width="14.5546875" style="3" customWidth="1"/>
    <col min="277" max="277" width="16.33203125" style="3" customWidth="1"/>
    <col min="278" max="278" width="18.109375" style="3" customWidth="1"/>
    <col min="279" max="279" width="14.109375" style="3" customWidth="1"/>
    <col min="280" max="506" width="0" style="3" hidden="1"/>
    <col min="507" max="507" width="7.5546875" style="3" customWidth="1"/>
    <col min="508" max="508" width="36.77734375" style="3" customWidth="1"/>
    <col min="509" max="510" width="0" style="3" hidden="1"/>
    <col min="511" max="511" width="16.6640625" style="3" customWidth="1"/>
    <col min="512" max="512" width="17.33203125" style="3" customWidth="1"/>
    <col min="513" max="513" width="15.5546875" style="3" customWidth="1"/>
    <col min="514" max="514" width="0" style="3" hidden="1"/>
    <col min="515" max="515" width="16.6640625" style="3" customWidth="1"/>
    <col min="516" max="516" width="17.44140625" style="3" customWidth="1"/>
    <col min="517" max="518" width="0" style="3" hidden="1"/>
    <col min="519" max="521" width="15.33203125" style="3" customWidth="1"/>
    <col min="522" max="522" width="17" style="3" customWidth="1"/>
    <col min="523" max="523" width="0" style="3" hidden="1"/>
    <col min="524" max="525" width="15.5546875" style="3" customWidth="1"/>
    <col min="526" max="526" width="13.6640625" style="3" customWidth="1"/>
    <col min="527" max="527" width="9" style="3" customWidth="1"/>
    <col min="528" max="528" width="49.88671875" style="3" customWidth="1"/>
    <col min="529" max="529" width="0" style="3" hidden="1"/>
    <col min="530" max="531" width="15.88671875" style="3" customWidth="1"/>
    <col min="532" max="532" width="14.5546875" style="3" customWidth="1"/>
    <col min="533" max="533" width="16.33203125" style="3" customWidth="1"/>
    <col min="534" max="534" width="18.109375" style="3" customWidth="1"/>
    <col min="535" max="535" width="14.109375" style="3" customWidth="1"/>
    <col min="536" max="762" width="0" style="3" hidden="1"/>
    <col min="763" max="763" width="7.5546875" style="3" customWidth="1"/>
    <col min="764" max="764" width="36.77734375" style="3" customWidth="1"/>
    <col min="765" max="766" width="0" style="3" hidden="1"/>
    <col min="767" max="767" width="16.6640625" style="3" customWidth="1"/>
    <col min="768" max="768" width="17.33203125" style="3" customWidth="1"/>
    <col min="769" max="769" width="15.5546875" style="3" customWidth="1"/>
    <col min="770" max="770" width="0" style="3" hidden="1"/>
    <col min="771" max="771" width="16.6640625" style="3" customWidth="1"/>
    <col min="772" max="772" width="17.44140625" style="3" customWidth="1"/>
    <col min="773" max="774" width="0" style="3" hidden="1"/>
    <col min="775" max="777" width="15.33203125" style="3" customWidth="1"/>
    <col min="778" max="778" width="17" style="3" customWidth="1"/>
    <col min="779" max="779" width="0" style="3" hidden="1"/>
    <col min="780" max="781" width="15.5546875" style="3" customWidth="1"/>
    <col min="782" max="782" width="13.6640625" style="3" customWidth="1"/>
    <col min="783" max="783" width="9" style="3" customWidth="1"/>
    <col min="784" max="784" width="49.88671875" style="3" customWidth="1"/>
    <col min="785" max="785" width="0" style="3" hidden="1"/>
    <col min="786" max="787" width="15.88671875" style="3" customWidth="1"/>
    <col min="788" max="788" width="14.5546875" style="3" customWidth="1"/>
    <col min="789" max="789" width="16.33203125" style="3" customWidth="1"/>
    <col min="790" max="790" width="18.109375" style="3" customWidth="1"/>
    <col min="791" max="791" width="14.109375" style="3" customWidth="1"/>
    <col min="792" max="1018" width="0" style="3" hidden="1"/>
    <col min="1019" max="1019" width="7.5546875" style="3" customWidth="1"/>
    <col min="1020" max="1020" width="36.77734375" style="3" customWidth="1"/>
    <col min="1021" max="1022" width="0" style="3" hidden="1"/>
    <col min="1023" max="1023" width="16.6640625" style="3" customWidth="1"/>
    <col min="1024" max="1024" width="17.33203125" style="3" customWidth="1"/>
    <col min="1025" max="1025" width="15.5546875" style="3" customWidth="1"/>
    <col min="1026" max="1026" width="0" style="3" hidden="1"/>
    <col min="1027" max="1027" width="16.6640625" style="3" customWidth="1"/>
    <col min="1028" max="1028" width="17.44140625" style="3" customWidth="1"/>
    <col min="1029" max="1030" width="0" style="3" hidden="1"/>
    <col min="1031" max="1033" width="15.33203125" style="3" customWidth="1"/>
    <col min="1034" max="1034" width="17" style="3" customWidth="1"/>
    <col min="1035" max="1035" width="0" style="3" hidden="1"/>
    <col min="1036" max="1037" width="15.5546875" style="3" customWidth="1"/>
    <col min="1038" max="1038" width="13.6640625" style="3" customWidth="1"/>
    <col min="1039" max="1039" width="9" style="3" customWidth="1"/>
    <col min="1040" max="1040" width="49.88671875" style="3" customWidth="1"/>
    <col min="1041" max="1041" width="0" style="3" hidden="1"/>
    <col min="1042" max="1043" width="15.88671875" style="3" customWidth="1"/>
    <col min="1044" max="1044" width="14.5546875" style="3" customWidth="1"/>
    <col min="1045" max="1045" width="16.33203125" style="3" customWidth="1"/>
    <col min="1046" max="1046" width="18.109375" style="3" customWidth="1"/>
    <col min="1047" max="1047" width="14.109375" style="3" customWidth="1"/>
    <col min="1048" max="1274" width="0" style="3" hidden="1"/>
    <col min="1275" max="1275" width="7.5546875" style="3" customWidth="1"/>
    <col min="1276" max="1276" width="36.77734375" style="3" customWidth="1"/>
    <col min="1277" max="1278" width="0" style="3" hidden="1"/>
    <col min="1279" max="1279" width="16.6640625" style="3" customWidth="1"/>
    <col min="1280" max="1280" width="17.33203125" style="3" customWidth="1"/>
    <col min="1281" max="1281" width="15.5546875" style="3" customWidth="1"/>
    <col min="1282" max="1282" width="0" style="3" hidden="1"/>
    <col min="1283" max="1283" width="16.6640625" style="3" customWidth="1"/>
    <col min="1284" max="1284" width="17.44140625" style="3" customWidth="1"/>
    <col min="1285" max="1286" width="0" style="3" hidden="1"/>
    <col min="1287" max="1289" width="15.33203125" style="3" customWidth="1"/>
    <col min="1290" max="1290" width="17" style="3" customWidth="1"/>
    <col min="1291" max="1291" width="0" style="3" hidden="1"/>
    <col min="1292" max="1293" width="15.5546875" style="3" customWidth="1"/>
    <col min="1294" max="1294" width="13.6640625" style="3" customWidth="1"/>
    <col min="1295" max="1295" width="9" style="3" customWidth="1"/>
    <col min="1296" max="1296" width="49.88671875" style="3" customWidth="1"/>
    <col min="1297" max="1297" width="0" style="3" hidden="1"/>
    <col min="1298" max="1299" width="15.88671875" style="3" customWidth="1"/>
    <col min="1300" max="1300" width="14.5546875" style="3" customWidth="1"/>
    <col min="1301" max="1301" width="16.33203125" style="3" customWidth="1"/>
    <col min="1302" max="1302" width="18.109375" style="3" customWidth="1"/>
    <col min="1303" max="1303" width="14.109375" style="3" customWidth="1"/>
    <col min="1304" max="1530" width="0" style="3" hidden="1"/>
    <col min="1531" max="1531" width="7.5546875" style="3" customWidth="1"/>
    <col min="1532" max="1532" width="36.77734375" style="3" customWidth="1"/>
    <col min="1533" max="1534" width="0" style="3" hidden="1"/>
    <col min="1535" max="1535" width="16.6640625" style="3" customWidth="1"/>
    <col min="1536" max="1536" width="17.33203125" style="3" customWidth="1"/>
    <col min="1537" max="1537" width="15.5546875" style="3" customWidth="1"/>
    <col min="1538" max="1538" width="0" style="3" hidden="1"/>
    <col min="1539" max="1539" width="16.6640625" style="3" customWidth="1"/>
    <col min="1540" max="1540" width="17.44140625" style="3" customWidth="1"/>
    <col min="1541" max="1542" width="0" style="3" hidden="1"/>
    <col min="1543" max="1545" width="15.33203125" style="3" customWidth="1"/>
    <col min="1546" max="1546" width="17" style="3" customWidth="1"/>
    <col min="1547" max="1547" width="0" style="3" hidden="1"/>
    <col min="1548" max="1549" width="15.5546875" style="3" customWidth="1"/>
    <col min="1550" max="1550" width="13.6640625" style="3" customWidth="1"/>
    <col min="1551" max="1551" width="9" style="3" customWidth="1"/>
    <col min="1552" max="1552" width="49.88671875" style="3" customWidth="1"/>
    <col min="1553" max="1553" width="0" style="3" hidden="1"/>
    <col min="1554" max="1555" width="15.88671875" style="3" customWidth="1"/>
    <col min="1556" max="1556" width="14.5546875" style="3" customWidth="1"/>
    <col min="1557" max="1557" width="16.33203125" style="3" customWidth="1"/>
    <col min="1558" max="1558" width="18.109375" style="3" customWidth="1"/>
    <col min="1559" max="1559" width="14.109375" style="3" customWidth="1"/>
    <col min="1560" max="1786" width="0" style="3" hidden="1"/>
    <col min="1787" max="1787" width="7.5546875" style="3" customWidth="1"/>
    <col min="1788" max="1788" width="36.77734375" style="3" customWidth="1"/>
    <col min="1789" max="1790" width="0" style="3" hidden="1"/>
    <col min="1791" max="1791" width="16.6640625" style="3" customWidth="1"/>
    <col min="1792" max="1792" width="17.33203125" style="3" customWidth="1"/>
    <col min="1793" max="1793" width="15.5546875" style="3" customWidth="1"/>
    <col min="1794" max="1794" width="0" style="3" hidden="1"/>
    <col min="1795" max="1795" width="16.6640625" style="3" customWidth="1"/>
    <col min="1796" max="1796" width="17.44140625" style="3" customWidth="1"/>
    <col min="1797" max="1798" width="0" style="3" hidden="1"/>
    <col min="1799" max="1801" width="15.33203125" style="3" customWidth="1"/>
    <col min="1802" max="1802" width="17" style="3" customWidth="1"/>
    <col min="1803" max="1803" width="0" style="3" hidden="1"/>
    <col min="1804" max="1805" width="15.5546875" style="3" customWidth="1"/>
    <col min="1806" max="1806" width="13.6640625" style="3" customWidth="1"/>
    <col min="1807" max="1807" width="9" style="3" customWidth="1"/>
    <col min="1808" max="1808" width="49.88671875" style="3" customWidth="1"/>
    <col min="1809" max="1809" width="0" style="3" hidden="1"/>
    <col min="1810" max="1811" width="15.88671875" style="3" customWidth="1"/>
    <col min="1812" max="1812" width="14.5546875" style="3" customWidth="1"/>
    <col min="1813" max="1813" width="16.33203125" style="3" customWidth="1"/>
    <col min="1814" max="1814" width="18.109375" style="3" customWidth="1"/>
    <col min="1815" max="1815" width="14.109375" style="3" customWidth="1"/>
    <col min="1816" max="2042" width="0" style="3" hidden="1"/>
    <col min="2043" max="2043" width="7.5546875" style="3" customWidth="1"/>
    <col min="2044" max="2044" width="36.77734375" style="3" customWidth="1"/>
    <col min="2045" max="2046" width="0" style="3" hidden="1"/>
    <col min="2047" max="2047" width="16.6640625" style="3" customWidth="1"/>
    <col min="2048" max="2048" width="17.33203125" style="3" customWidth="1"/>
    <col min="2049" max="2049" width="15.5546875" style="3" customWidth="1"/>
    <col min="2050" max="2050" width="0" style="3" hidden="1"/>
    <col min="2051" max="2051" width="16.6640625" style="3" customWidth="1"/>
    <col min="2052" max="2052" width="17.44140625" style="3" customWidth="1"/>
    <col min="2053" max="2054" width="0" style="3" hidden="1"/>
    <col min="2055" max="2057" width="15.33203125" style="3" customWidth="1"/>
    <col min="2058" max="2058" width="17" style="3" customWidth="1"/>
    <col min="2059" max="2059" width="0" style="3" hidden="1"/>
    <col min="2060" max="2061" width="15.5546875" style="3" customWidth="1"/>
    <col min="2062" max="2062" width="13.6640625" style="3" customWidth="1"/>
    <col min="2063" max="2063" width="9" style="3" customWidth="1"/>
    <col min="2064" max="2064" width="49.88671875" style="3" customWidth="1"/>
    <col min="2065" max="2065" width="0" style="3" hidden="1"/>
    <col min="2066" max="2067" width="15.88671875" style="3" customWidth="1"/>
    <col min="2068" max="2068" width="14.5546875" style="3" customWidth="1"/>
    <col min="2069" max="2069" width="16.33203125" style="3" customWidth="1"/>
    <col min="2070" max="2070" width="18.109375" style="3" customWidth="1"/>
    <col min="2071" max="2071" width="14.109375" style="3" customWidth="1"/>
    <col min="2072" max="2298" width="0" style="3" hidden="1"/>
    <col min="2299" max="2299" width="7.5546875" style="3" customWidth="1"/>
    <col min="2300" max="2300" width="36.77734375" style="3" customWidth="1"/>
    <col min="2301" max="2302" width="0" style="3" hidden="1"/>
    <col min="2303" max="2303" width="16.6640625" style="3" customWidth="1"/>
    <col min="2304" max="2304" width="17.33203125" style="3" customWidth="1"/>
    <col min="2305" max="2305" width="15.5546875" style="3" customWidth="1"/>
    <col min="2306" max="2306" width="0" style="3" hidden="1"/>
    <col min="2307" max="2307" width="16.6640625" style="3" customWidth="1"/>
    <col min="2308" max="2308" width="17.44140625" style="3" customWidth="1"/>
    <col min="2309" max="2310" width="0" style="3" hidden="1"/>
    <col min="2311" max="2313" width="15.33203125" style="3" customWidth="1"/>
    <col min="2314" max="2314" width="17" style="3" customWidth="1"/>
    <col min="2315" max="2315" width="0" style="3" hidden="1"/>
    <col min="2316" max="2317" width="15.5546875" style="3" customWidth="1"/>
    <col min="2318" max="2318" width="13.6640625" style="3" customWidth="1"/>
    <col min="2319" max="2319" width="9" style="3" customWidth="1"/>
    <col min="2320" max="2320" width="49.88671875" style="3" customWidth="1"/>
    <col min="2321" max="2321" width="0" style="3" hidden="1"/>
    <col min="2322" max="2323" width="15.88671875" style="3" customWidth="1"/>
    <col min="2324" max="2324" width="14.5546875" style="3" customWidth="1"/>
    <col min="2325" max="2325" width="16.33203125" style="3" customWidth="1"/>
    <col min="2326" max="2326" width="18.109375" style="3" customWidth="1"/>
    <col min="2327" max="2327" width="14.109375" style="3" customWidth="1"/>
    <col min="2328" max="2554" width="0" style="3" hidden="1"/>
    <col min="2555" max="2555" width="7.5546875" style="3" customWidth="1"/>
    <col min="2556" max="2556" width="36.77734375" style="3" customWidth="1"/>
    <col min="2557" max="2558" width="0" style="3" hidden="1"/>
    <col min="2559" max="2559" width="16.6640625" style="3" customWidth="1"/>
    <col min="2560" max="2560" width="17.33203125" style="3" customWidth="1"/>
    <col min="2561" max="2561" width="15.5546875" style="3" customWidth="1"/>
    <col min="2562" max="2562" width="0" style="3" hidden="1"/>
    <col min="2563" max="2563" width="16.6640625" style="3" customWidth="1"/>
    <col min="2564" max="2564" width="17.44140625" style="3" customWidth="1"/>
    <col min="2565" max="2566" width="0" style="3" hidden="1"/>
    <col min="2567" max="2569" width="15.33203125" style="3" customWidth="1"/>
    <col min="2570" max="2570" width="17" style="3" customWidth="1"/>
    <col min="2571" max="2571" width="0" style="3" hidden="1"/>
    <col min="2572" max="2573" width="15.5546875" style="3" customWidth="1"/>
    <col min="2574" max="2574" width="13.6640625" style="3" customWidth="1"/>
    <col min="2575" max="2575" width="9" style="3" customWidth="1"/>
    <col min="2576" max="2576" width="49.88671875" style="3" customWidth="1"/>
    <col min="2577" max="2577" width="0" style="3" hidden="1"/>
    <col min="2578" max="2579" width="15.88671875" style="3" customWidth="1"/>
    <col min="2580" max="2580" width="14.5546875" style="3" customWidth="1"/>
    <col min="2581" max="2581" width="16.33203125" style="3" customWidth="1"/>
    <col min="2582" max="2582" width="18.109375" style="3" customWidth="1"/>
    <col min="2583" max="2583" width="14.109375" style="3" customWidth="1"/>
    <col min="2584" max="2810" width="0" style="3" hidden="1"/>
    <col min="2811" max="2811" width="7.5546875" style="3" customWidth="1"/>
    <col min="2812" max="2812" width="36.77734375" style="3" customWidth="1"/>
    <col min="2813" max="2814" width="0" style="3" hidden="1"/>
    <col min="2815" max="2815" width="16.6640625" style="3" customWidth="1"/>
    <col min="2816" max="2816" width="17.33203125" style="3" customWidth="1"/>
    <col min="2817" max="2817" width="15.5546875" style="3" customWidth="1"/>
    <col min="2818" max="2818" width="0" style="3" hidden="1"/>
    <col min="2819" max="2819" width="16.6640625" style="3" customWidth="1"/>
    <col min="2820" max="2820" width="17.44140625" style="3" customWidth="1"/>
    <col min="2821" max="2822" width="0" style="3" hidden="1"/>
    <col min="2823" max="2825" width="15.33203125" style="3" customWidth="1"/>
    <col min="2826" max="2826" width="17" style="3" customWidth="1"/>
    <col min="2827" max="2827" width="0" style="3" hidden="1"/>
    <col min="2828" max="2829" width="15.5546875" style="3" customWidth="1"/>
    <col min="2830" max="2830" width="13.6640625" style="3" customWidth="1"/>
    <col min="2831" max="2831" width="9" style="3" customWidth="1"/>
    <col min="2832" max="2832" width="49.88671875" style="3" customWidth="1"/>
    <col min="2833" max="2833" width="0" style="3" hidden="1"/>
    <col min="2834" max="2835" width="15.88671875" style="3" customWidth="1"/>
    <col min="2836" max="2836" width="14.5546875" style="3" customWidth="1"/>
    <col min="2837" max="2837" width="16.33203125" style="3" customWidth="1"/>
    <col min="2838" max="2838" width="18.109375" style="3" customWidth="1"/>
    <col min="2839" max="2839" width="14.109375" style="3" customWidth="1"/>
    <col min="2840" max="3066" width="0" style="3" hidden="1"/>
    <col min="3067" max="3067" width="7.5546875" style="3" customWidth="1"/>
    <col min="3068" max="3068" width="36.77734375" style="3" customWidth="1"/>
    <col min="3069" max="3070" width="0" style="3" hidden="1"/>
    <col min="3071" max="3071" width="16.6640625" style="3" customWidth="1"/>
    <col min="3072" max="3072" width="17.33203125" style="3" customWidth="1"/>
    <col min="3073" max="3073" width="15.5546875" style="3" customWidth="1"/>
    <col min="3074" max="3074" width="0" style="3" hidden="1"/>
    <col min="3075" max="3075" width="16.6640625" style="3" customWidth="1"/>
    <col min="3076" max="3076" width="17.44140625" style="3" customWidth="1"/>
    <col min="3077" max="3078" width="0" style="3" hidden="1"/>
    <col min="3079" max="3081" width="15.33203125" style="3" customWidth="1"/>
    <col min="3082" max="3082" width="17" style="3" customWidth="1"/>
    <col min="3083" max="3083" width="0" style="3" hidden="1"/>
    <col min="3084" max="3085" width="15.5546875" style="3" customWidth="1"/>
    <col min="3086" max="3086" width="13.6640625" style="3" customWidth="1"/>
    <col min="3087" max="3087" width="9" style="3" customWidth="1"/>
    <col min="3088" max="3088" width="49.88671875" style="3" customWidth="1"/>
    <col min="3089" max="3089" width="0" style="3" hidden="1"/>
    <col min="3090" max="3091" width="15.88671875" style="3" customWidth="1"/>
    <col min="3092" max="3092" width="14.5546875" style="3" customWidth="1"/>
    <col min="3093" max="3093" width="16.33203125" style="3" customWidth="1"/>
    <col min="3094" max="3094" width="18.109375" style="3" customWidth="1"/>
    <col min="3095" max="3095" width="14.109375" style="3" customWidth="1"/>
    <col min="3096" max="3322" width="0" style="3" hidden="1"/>
    <col min="3323" max="3323" width="7.5546875" style="3" customWidth="1"/>
    <col min="3324" max="3324" width="36.77734375" style="3" customWidth="1"/>
    <col min="3325" max="3326" width="0" style="3" hidden="1"/>
    <col min="3327" max="3327" width="16.6640625" style="3" customWidth="1"/>
    <col min="3328" max="3328" width="17.33203125" style="3" customWidth="1"/>
    <col min="3329" max="3329" width="15.5546875" style="3" customWidth="1"/>
    <col min="3330" max="3330" width="0" style="3" hidden="1"/>
    <col min="3331" max="3331" width="16.6640625" style="3" customWidth="1"/>
    <col min="3332" max="3332" width="17.44140625" style="3" customWidth="1"/>
    <col min="3333" max="3334" width="0" style="3" hidden="1"/>
    <col min="3335" max="3337" width="15.33203125" style="3" customWidth="1"/>
    <col min="3338" max="3338" width="17" style="3" customWidth="1"/>
    <col min="3339" max="3339" width="0" style="3" hidden="1"/>
    <col min="3340" max="3341" width="15.5546875" style="3" customWidth="1"/>
    <col min="3342" max="3342" width="13.6640625" style="3" customWidth="1"/>
    <col min="3343" max="3343" width="9" style="3" customWidth="1"/>
    <col min="3344" max="3344" width="49.88671875" style="3" customWidth="1"/>
    <col min="3345" max="3345" width="0" style="3" hidden="1"/>
    <col min="3346" max="3347" width="15.88671875" style="3" customWidth="1"/>
    <col min="3348" max="3348" width="14.5546875" style="3" customWidth="1"/>
    <col min="3349" max="3349" width="16.33203125" style="3" customWidth="1"/>
    <col min="3350" max="3350" width="18.109375" style="3" customWidth="1"/>
    <col min="3351" max="3351" width="14.109375" style="3" customWidth="1"/>
    <col min="3352" max="3578" width="0" style="3" hidden="1"/>
    <col min="3579" max="3579" width="7.5546875" style="3" customWidth="1"/>
    <col min="3580" max="3580" width="36.77734375" style="3" customWidth="1"/>
    <col min="3581" max="3582" width="0" style="3" hidden="1"/>
    <col min="3583" max="3583" width="16.6640625" style="3" customWidth="1"/>
    <col min="3584" max="3584" width="17.33203125" style="3" customWidth="1"/>
    <col min="3585" max="3585" width="15.5546875" style="3" customWidth="1"/>
    <col min="3586" max="3586" width="0" style="3" hidden="1"/>
    <col min="3587" max="3587" width="16.6640625" style="3" customWidth="1"/>
    <col min="3588" max="3588" width="17.44140625" style="3" customWidth="1"/>
    <col min="3589" max="3590" width="0" style="3" hidden="1"/>
    <col min="3591" max="3593" width="15.33203125" style="3" customWidth="1"/>
    <col min="3594" max="3594" width="17" style="3" customWidth="1"/>
    <col min="3595" max="3595" width="0" style="3" hidden="1"/>
    <col min="3596" max="3597" width="15.5546875" style="3" customWidth="1"/>
    <col min="3598" max="3598" width="13.6640625" style="3" customWidth="1"/>
    <col min="3599" max="3599" width="9" style="3" customWidth="1"/>
    <col min="3600" max="3600" width="49.88671875" style="3" customWidth="1"/>
    <col min="3601" max="3601" width="0" style="3" hidden="1"/>
    <col min="3602" max="3603" width="15.88671875" style="3" customWidth="1"/>
    <col min="3604" max="3604" width="14.5546875" style="3" customWidth="1"/>
    <col min="3605" max="3605" width="16.33203125" style="3" customWidth="1"/>
    <col min="3606" max="3606" width="18.109375" style="3" customWidth="1"/>
    <col min="3607" max="3607" width="14.109375" style="3" customWidth="1"/>
    <col min="3608" max="3834" width="0" style="3" hidden="1"/>
    <col min="3835" max="3835" width="7.5546875" style="3" customWidth="1"/>
    <col min="3836" max="3836" width="36.77734375" style="3" customWidth="1"/>
    <col min="3837" max="3838" width="0" style="3" hidden="1"/>
    <col min="3839" max="3839" width="16.6640625" style="3" customWidth="1"/>
    <col min="3840" max="3840" width="17.33203125" style="3" customWidth="1"/>
    <col min="3841" max="3841" width="15.5546875" style="3" customWidth="1"/>
    <col min="3842" max="3842" width="0" style="3" hidden="1"/>
    <col min="3843" max="3843" width="16.6640625" style="3" customWidth="1"/>
    <col min="3844" max="3844" width="17.44140625" style="3" customWidth="1"/>
    <col min="3845" max="3846" width="0" style="3" hidden="1"/>
    <col min="3847" max="3849" width="15.33203125" style="3" customWidth="1"/>
    <col min="3850" max="3850" width="17" style="3" customWidth="1"/>
    <col min="3851" max="3851" width="0" style="3" hidden="1"/>
    <col min="3852" max="3853" width="15.5546875" style="3" customWidth="1"/>
    <col min="3854" max="3854" width="13.6640625" style="3" customWidth="1"/>
    <col min="3855" max="3855" width="9" style="3" customWidth="1"/>
    <col min="3856" max="3856" width="49.88671875" style="3" customWidth="1"/>
    <col min="3857" max="3857" width="0" style="3" hidden="1"/>
    <col min="3858" max="3859" width="15.88671875" style="3" customWidth="1"/>
    <col min="3860" max="3860" width="14.5546875" style="3" customWidth="1"/>
    <col min="3861" max="3861" width="16.33203125" style="3" customWidth="1"/>
    <col min="3862" max="3862" width="18.109375" style="3" customWidth="1"/>
    <col min="3863" max="3863" width="14.109375" style="3" customWidth="1"/>
    <col min="3864" max="4090" width="0" style="3" hidden="1"/>
    <col min="4091" max="4091" width="7.5546875" style="3" customWidth="1"/>
    <col min="4092" max="4092" width="36.77734375" style="3" customWidth="1"/>
    <col min="4093" max="4094" width="0" style="3" hidden="1"/>
    <col min="4095" max="4095" width="16.6640625" style="3" customWidth="1"/>
    <col min="4096" max="4096" width="17.33203125" style="3" customWidth="1"/>
    <col min="4097" max="4097" width="15.5546875" style="3" customWidth="1"/>
    <col min="4098" max="4098" width="0" style="3" hidden="1"/>
    <col min="4099" max="4099" width="16.6640625" style="3" customWidth="1"/>
    <col min="4100" max="4100" width="17.44140625" style="3" customWidth="1"/>
    <col min="4101" max="4102" width="0" style="3" hidden="1"/>
    <col min="4103" max="4105" width="15.33203125" style="3" customWidth="1"/>
    <col min="4106" max="4106" width="17" style="3" customWidth="1"/>
    <col min="4107" max="4107" width="0" style="3" hidden="1"/>
    <col min="4108" max="4109" width="15.5546875" style="3" customWidth="1"/>
    <col min="4110" max="4110" width="13.6640625" style="3" customWidth="1"/>
    <col min="4111" max="4111" width="9" style="3" customWidth="1"/>
    <col min="4112" max="4112" width="49.88671875" style="3" customWidth="1"/>
    <col min="4113" max="4113" width="0" style="3" hidden="1"/>
    <col min="4114" max="4115" width="15.88671875" style="3" customWidth="1"/>
    <col min="4116" max="4116" width="14.5546875" style="3" customWidth="1"/>
    <col min="4117" max="4117" width="16.33203125" style="3" customWidth="1"/>
    <col min="4118" max="4118" width="18.109375" style="3" customWidth="1"/>
    <col min="4119" max="4119" width="14.109375" style="3" customWidth="1"/>
    <col min="4120" max="4346" width="0" style="3" hidden="1"/>
    <col min="4347" max="4347" width="7.5546875" style="3" customWidth="1"/>
    <col min="4348" max="4348" width="36.77734375" style="3" customWidth="1"/>
    <col min="4349" max="4350" width="0" style="3" hidden="1"/>
    <col min="4351" max="4351" width="16.6640625" style="3" customWidth="1"/>
    <col min="4352" max="4352" width="17.33203125" style="3" customWidth="1"/>
    <col min="4353" max="4353" width="15.5546875" style="3" customWidth="1"/>
    <col min="4354" max="4354" width="0" style="3" hidden="1"/>
    <col min="4355" max="4355" width="16.6640625" style="3" customWidth="1"/>
    <col min="4356" max="4356" width="17.44140625" style="3" customWidth="1"/>
    <col min="4357" max="4358" width="0" style="3" hidden="1"/>
    <col min="4359" max="4361" width="15.33203125" style="3" customWidth="1"/>
    <col min="4362" max="4362" width="17" style="3" customWidth="1"/>
    <col min="4363" max="4363" width="0" style="3" hidden="1"/>
    <col min="4364" max="4365" width="15.5546875" style="3" customWidth="1"/>
    <col min="4366" max="4366" width="13.6640625" style="3" customWidth="1"/>
    <col min="4367" max="4367" width="9" style="3" customWidth="1"/>
    <col min="4368" max="4368" width="49.88671875" style="3" customWidth="1"/>
    <col min="4369" max="4369" width="0" style="3" hidden="1"/>
    <col min="4370" max="4371" width="15.88671875" style="3" customWidth="1"/>
    <col min="4372" max="4372" width="14.5546875" style="3" customWidth="1"/>
    <col min="4373" max="4373" width="16.33203125" style="3" customWidth="1"/>
    <col min="4374" max="4374" width="18.109375" style="3" customWidth="1"/>
    <col min="4375" max="4375" width="14.109375" style="3" customWidth="1"/>
    <col min="4376" max="4602" width="0" style="3" hidden="1"/>
    <col min="4603" max="4603" width="7.5546875" style="3" customWidth="1"/>
    <col min="4604" max="4604" width="36.77734375" style="3" customWidth="1"/>
    <col min="4605" max="4606" width="0" style="3" hidden="1"/>
    <col min="4607" max="4607" width="16.6640625" style="3" customWidth="1"/>
    <col min="4608" max="4608" width="17.33203125" style="3" customWidth="1"/>
    <col min="4609" max="4609" width="15.5546875" style="3" customWidth="1"/>
    <col min="4610" max="4610" width="0" style="3" hidden="1"/>
    <col min="4611" max="4611" width="16.6640625" style="3" customWidth="1"/>
    <col min="4612" max="4612" width="17.44140625" style="3" customWidth="1"/>
    <col min="4613" max="4614" width="0" style="3" hidden="1"/>
    <col min="4615" max="4617" width="15.33203125" style="3" customWidth="1"/>
    <col min="4618" max="4618" width="17" style="3" customWidth="1"/>
    <col min="4619" max="4619" width="0" style="3" hidden="1"/>
    <col min="4620" max="4621" width="15.5546875" style="3" customWidth="1"/>
    <col min="4622" max="4622" width="13.6640625" style="3" customWidth="1"/>
    <col min="4623" max="4623" width="9" style="3" customWidth="1"/>
    <col min="4624" max="4624" width="49.88671875" style="3" customWidth="1"/>
    <col min="4625" max="4625" width="0" style="3" hidden="1"/>
    <col min="4626" max="4627" width="15.88671875" style="3" customWidth="1"/>
    <col min="4628" max="4628" width="14.5546875" style="3" customWidth="1"/>
    <col min="4629" max="4629" width="16.33203125" style="3" customWidth="1"/>
    <col min="4630" max="4630" width="18.109375" style="3" customWidth="1"/>
    <col min="4631" max="4631" width="14.109375" style="3" customWidth="1"/>
    <col min="4632" max="4858" width="0" style="3" hidden="1"/>
    <col min="4859" max="4859" width="7.5546875" style="3" customWidth="1"/>
    <col min="4860" max="4860" width="36.77734375" style="3" customWidth="1"/>
    <col min="4861" max="4862" width="0" style="3" hidden="1"/>
    <col min="4863" max="4863" width="16.6640625" style="3" customWidth="1"/>
    <col min="4864" max="4864" width="17.33203125" style="3" customWidth="1"/>
    <col min="4865" max="4865" width="15.5546875" style="3" customWidth="1"/>
    <col min="4866" max="4866" width="0" style="3" hidden="1"/>
    <col min="4867" max="4867" width="16.6640625" style="3" customWidth="1"/>
    <col min="4868" max="4868" width="17.44140625" style="3" customWidth="1"/>
    <col min="4869" max="4870" width="0" style="3" hidden="1"/>
    <col min="4871" max="4873" width="15.33203125" style="3" customWidth="1"/>
    <col min="4874" max="4874" width="17" style="3" customWidth="1"/>
    <col min="4875" max="4875" width="0" style="3" hidden="1"/>
    <col min="4876" max="4877" width="15.5546875" style="3" customWidth="1"/>
    <col min="4878" max="4878" width="13.6640625" style="3" customWidth="1"/>
    <col min="4879" max="4879" width="9" style="3" customWidth="1"/>
    <col min="4880" max="4880" width="49.88671875" style="3" customWidth="1"/>
    <col min="4881" max="4881" width="0" style="3" hidden="1"/>
    <col min="4882" max="4883" width="15.88671875" style="3" customWidth="1"/>
    <col min="4884" max="4884" width="14.5546875" style="3" customWidth="1"/>
    <col min="4885" max="4885" width="16.33203125" style="3" customWidth="1"/>
    <col min="4886" max="4886" width="18.109375" style="3" customWidth="1"/>
    <col min="4887" max="4887" width="14.109375" style="3" customWidth="1"/>
    <col min="4888" max="5114" width="0" style="3" hidden="1"/>
    <col min="5115" max="5115" width="7.5546875" style="3" customWidth="1"/>
    <col min="5116" max="5116" width="36.77734375" style="3" customWidth="1"/>
    <col min="5117" max="5118" width="0" style="3" hidden="1"/>
    <col min="5119" max="5119" width="16.6640625" style="3" customWidth="1"/>
    <col min="5120" max="5120" width="17.33203125" style="3" customWidth="1"/>
    <col min="5121" max="5121" width="15.5546875" style="3" customWidth="1"/>
    <col min="5122" max="5122" width="0" style="3" hidden="1"/>
    <col min="5123" max="5123" width="16.6640625" style="3" customWidth="1"/>
    <col min="5124" max="5124" width="17.44140625" style="3" customWidth="1"/>
    <col min="5125" max="5126" width="0" style="3" hidden="1"/>
    <col min="5127" max="5129" width="15.33203125" style="3" customWidth="1"/>
    <col min="5130" max="5130" width="17" style="3" customWidth="1"/>
    <col min="5131" max="5131" width="0" style="3" hidden="1"/>
    <col min="5132" max="5133" width="15.5546875" style="3" customWidth="1"/>
    <col min="5134" max="5134" width="13.6640625" style="3" customWidth="1"/>
    <col min="5135" max="5135" width="9" style="3" customWidth="1"/>
    <col min="5136" max="5136" width="49.88671875" style="3" customWidth="1"/>
    <col min="5137" max="5137" width="0" style="3" hidden="1"/>
    <col min="5138" max="5139" width="15.88671875" style="3" customWidth="1"/>
    <col min="5140" max="5140" width="14.5546875" style="3" customWidth="1"/>
    <col min="5141" max="5141" width="16.33203125" style="3" customWidth="1"/>
    <col min="5142" max="5142" width="18.109375" style="3" customWidth="1"/>
    <col min="5143" max="5143" width="14.109375" style="3" customWidth="1"/>
    <col min="5144" max="5370" width="0" style="3" hidden="1"/>
    <col min="5371" max="5371" width="7.5546875" style="3" customWidth="1"/>
    <col min="5372" max="5372" width="36.77734375" style="3" customWidth="1"/>
    <col min="5373" max="5374" width="0" style="3" hidden="1"/>
    <col min="5375" max="5375" width="16.6640625" style="3" customWidth="1"/>
    <col min="5376" max="5376" width="17.33203125" style="3" customWidth="1"/>
    <col min="5377" max="5377" width="15.5546875" style="3" customWidth="1"/>
    <col min="5378" max="5378" width="0" style="3" hidden="1"/>
    <col min="5379" max="5379" width="16.6640625" style="3" customWidth="1"/>
    <col min="5380" max="5380" width="17.44140625" style="3" customWidth="1"/>
    <col min="5381" max="5382" width="0" style="3" hidden="1"/>
    <col min="5383" max="5385" width="15.33203125" style="3" customWidth="1"/>
    <col min="5386" max="5386" width="17" style="3" customWidth="1"/>
    <col min="5387" max="5387" width="0" style="3" hidden="1"/>
    <col min="5388" max="5389" width="15.5546875" style="3" customWidth="1"/>
    <col min="5390" max="5390" width="13.6640625" style="3" customWidth="1"/>
    <col min="5391" max="5391" width="9" style="3" customWidth="1"/>
    <col min="5392" max="5392" width="49.88671875" style="3" customWidth="1"/>
    <col min="5393" max="5393" width="0" style="3" hidden="1"/>
    <col min="5394" max="5395" width="15.88671875" style="3" customWidth="1"/>
    <col min="5396" max="5396" width="14.5546875" style="3" customWidth="1"/>
    <col min="5397" max="5397" width="16.33203125" style="3" customWidth="1"/>
    <col min="5398" max="5398" width="18.109375" style="3" customWidth="1"/>
    <col min="5399" max="5399" width="14.109375" style="3" customWidth="1"/>
    <col min="5400" max="5626" width="0" style="3" hidden="1"/>
    <col min="5627" max="5627" width="7.5546875" style="3" customWidth="1"/>
    <col min="5628" max="5628" width="36.77734375" style="3" customWidth="1"/>
    <col min="5629" max="5630" width="0" style="3" hidden="1"/>
    <col min="5631" max="5631" width="16.6640625" style="3" customWidth="1"/>
    <col min="5632" max="5632" width="17.33203125" style="3" customWidth="1"/>
    <col min="5633" max="5633" width="15.5546875" style="3" customWidth="1"/>
    <col min="5634" max="5634" width="0" style="3" hidden="1"/>
    <col min="5635" max="5635" width="16.6640625" style="3" customWidth="1"/>
    <col min="5636" max="5636" width="17.44140625" style="3" customWidth="1"/>
    <col min="5637" max="5638" width="0" style="3" hidden="1"/>
    <col min="5639" max="5641" width="15.33203125" style="3" customWidth="1"/>
    <col min="5642" max="5642" width="17" style="3" customWidth="1"/>
    <col min="5643" max="5643" width="0" style="3" hidden="1"/>
    <col min="5644" max="5645" width="15.5546875" style="3" customWidth="1"/>
    <col min="5646" max="5646" width="13.6640625" style="3" customWidth="1"/>
    <col min="5647" max="5647" width="9" style="3" customWidth="1"/>
    <col min="5648" max="5648" width="49.88671875" style="3" customWidth="1"/>
    <col min="5649" max="5649" width="0" style="3" hidden="1"/>
    <col min="5650" max="5651" width="15.88671875" style="3" customWidth="1"/>
    <col min="5652" max="5652" width="14.5546875" style="3" customWidth="1"/>
    <col min="5653" max="5653" width="16.33203125" style="3" customWidth="1"/>
    <col min="5654" max="5654" width="18.109375" style="3" customWidth="1"/>
    <col min="5655" max="5655" width="14.109375" style="3" customWidth="1"/>
    <col min="5656" max="5882" width="0" style="3" hidden="1"/>
    <col min="5883" max="5883" width="7.5546875" style="3" customWidth="1"/>
    <col min="5884" max="5884" width="36.77734375" style="3" customWidth="1"/>
    <col min="5885" max="5886" width="0" style="3" hidden="1"/>
    <col min="5887" max="5887" width="16.6640625" style="3" customWidth="1"/>
    <col min="5888" max="5888" width="17.33203125" style="3" customWidth="1"/>
    <col min="5889" max="5889" width="15.5546875" style="3" customWidth="1"/>
    <col min="5890" max="5890" width="0" style="3" hidden="1"/>
    <col min="5891" max="5891" width="16.6640625" style="3" customWidth="1"/>
    <col min="5892" max="5892" width="17.44140625" style="3" customWidth="1"/>
    <col min="5893" max="5894" width="0" style="3" hidden="1"/>
    <col min="5895" max="5897" width="15.33203125" style="3" customWidth="1"/>
    <col min="5898" max="5898" width="17" style="3" customWidth="1"/>
    <col min="5899" max="5899" width="0" style="3" hidden="1"/>
    <col min="5900" max="5901" width="15.5546875" style="3" customWidth="1"/>
    <col min="5902" max="5902" width="13.6640625" style="3" customWidth="1"/>
    <col min="5903" max="5903" width="9" style="3" customWidth="1"/>
    <col min="5904" max="5904" width="49.88671875" style="3" customWidth="1"/>
    <col min="5905" max="5905" width="0" style="3" hidden="1"/>
    <col min="5906" max="5907" width="15.88671875" style="3" customWidth="1"/>
    <col min="5908" max="5908" width="14.5546875" style="3" customWidth="1"/>
    <col min="5909" max="5909" width="16.33203125" style="3" customWidth="1"/>
    <col min="5910" max="5910" width="18.109375" style="3" customWidth="1"/>
    <col min="5911" max="5911" width="14.109375" style="3" customWidth="1"/>
    <col min="5912" max="6138" width="0" style="3" hidden="1"/>
    <col min="6139" max="6139" width="7.5546875" style="3" customWidth="1"/>
    <col min="6140" max="6140" width="36.77734375" style="3" customWidth="1"/>
    <col min="6141" max="6142" width="0" style="3" hidden="1"/>
    <col min="6143" max="6143" width="16.6640625" style="3" customWidth="1"/>
    <col min="6144" max="6144" width="17.33203125" style="3" customWidth="1"/>
    <col min="6145" max="6145" width="15.5546875" style="3" customWidth="1"/>
    <col min="6146" max="6146" width="0" style="3" hidden="1"/>
    <col min="6147" max="6147" width="16.6640625" style="3" customWidth="1"/>
    <col min="6148" max="6148" width="17.44140625" style="3" customWidth="1"/>
    <col min="6149" max="6150" width="0" style="3" hidden="1"/>
    <col min="6151" max="6153" width="15.33203125" style="3" customWidth="1"/>
    <col min="6154" max="6154" width="17" style="3" customWidth="1"/>
    <col min="6155" max="6155" width="0" style="3" hidden="1"/>
    <col min="6156" max="6157" width="15.5546875" style="3" customWidth="1"/>
    <col min="6158" max="6158" width="13.6640625" style="3" customWidth="1"/>
    <col min="6159" max="6159" width="9" style="3" customWidth="1"/>
    <col min="6160" max="6160" width="49.88671875" style="3" customWidth="1"/>
    <col min="6161" max="6161" width="0" style="3" hidden="1"/>
    <col min="6162" max="6163" width="15.88671875" style="3" customWidth="1"/>
    <col min="6164" max="6164" width="14.5546875" style="3" customWidth="1"/>
    <col min="6165" max="6165" width="16.33203125" style="3" customWidth="1"/>
    <col min="6166" max="6166" width="18.109375" style="3" customWidth="1"/>
    <col min="6167" max="6167" width="14.109375" style="3" customWidth="1"/>
    <col min="6168" max="6394" width="0" style="3" hidden="1"/>
    <col min="6395" max="6395" width="7.5546875" style="3" customWidth="1"/>
    <col min="6396" max="6396" width="36.77734375" style="3" customWidth="1"/>
    <col min="6397" max="6398" width="0" style="3" hidden="1"/>
    <col min="6399" max="6399" width="16.6640625" style="3" customWidth="1"/>
    <col min="6400" max="6400" width="17.33203125" style="3" customWidth="1"/>
    <col min="6401" max="6401" width="15.5546875" style="3" customWidth="1"/>
    <col min="6402" max="6402" width="0" style="3" hidden="1"/>
    <col min="6403" max="6403" width="16.6640625" style="3" customWidth="1"/>
    <col min="6404" max="6404" width="17.44140625" style="3" customWidth="1"/>
    <col min="6405" max="6406" width="0" style="3" hidden="1"/>
    <col min="6407" max="6409" width="15.33203125" style="3" customWidth="1"/>
    <col min="6410" max="6410" width="17" style="3" customWidth="1"/>
    <col min="6411" max="6411" width="0" style="3" hidden="1"/>
    <col min="6412" max="6413" width="15.5546875" style="3" customWidth="1"/>
    <col min="6414" max="6414" width="13.6640625" style="3" customWidth="1"/>
    <col min="6415" max="6415" width="9" style="3" customWidth="1"/>
    <col min="6416" max="6416" width="49.88671875" style="3" customWidth="1"/>
    <col min="6417" max="6417" width="0" style="3" hidden="1"/>
    <col min="6418" max="6419" width="15.88671875" style="3" customWidth="1"/>
    <col min="6420" max="6420" width="14.5546875" style="3" customWidth="1"/>
    <col min="6421" max="6421" width="16.33203125" style="3" customWidth="1"/>
    <col min="6422" max="6422" width="18.109375" style="3" customWidth="1"/>
    <col min="6423" max="6423" width="14.109375" style="3" customWidth="1"/>
    <col min="6424" max="6650" width="0" style="3" hidden="1"/>
    <col min="6651" max="6651" width="7.5546875" style="3" customWidth="1"/>
    <col min="6652" max="6652" width="36.77734375" style="3" customWidth="1"/>
    <col min="6653" max="6654" width="0" style="3" hidden="1"/>
    <col min="6655" max="6655" width="16.6640625" style="3" customWidth="1"/>
    <col min="6656" max="6656" width="17.33203125" style="3" customWidth="1"/>
    <col min="6657" max="6657" width="15.5546875" style="3" customWidth="1"/>
    <col min="6658" max="6658" width="0" style="3" hidden="1"/>
    <col min="6659" max="6659" width="16.6640625" style="3" customWidth="1"/>
    <col min="6660" max="6660" width="17.44140625" style="3" customWidth="1"/>
    <col min="6661" max="6662" width="0" style="3" hidden="1"/>
    <col min="6663" max="6665" width="15.33203125" style="3" customWidth="1"/>
    <col min="6666" max="6666" width="17" style="3" customWidth="1"/>
    <col min="6667" max="6667" width="0" style="3" hidden="1"/>
    <col min="6668" max="6669" width="15.5546875" style="3" customWidth="1"/>
    <col min="6670" max="6670" width="13.6640625" style="3" customWidth="1"/>
    <col min="6671" max="6671" width="9" style="3" customWidth="1"/>
    <col min="6672" max="6672" width="49.88671875" style="3" customWidth="1"/>
    <col min="6673" max="6673" width="0" style="3" hidden="1"/>
    <col min="6674" max="6675" width="15.88671875" style="3" customWidth="1"/>
    <col min="6676" max="6676" width="14.5546875" style="3" customWidth="1"/>
    <col min="6677" max="6677" width="16.33203125" style="3" customWidth="1"/>
    <col min="6678" max="6678" width="18.109375" style="3" customWidth="1"/>
    <col min="6679" max="6679" width="14.109375" style="3" customWidth="1"/>
    <col min="6680" max="6906" width="0" style="3" hidden="1"/>
    <col min="6907" max="6907" width="7.5546875" style="3" customWidth="1"/>
    <col min="6908" max="6908" width="36.77734375" style="3" customWidth="1"/>
    <col min="6909" max="6910" width="0" style="3" hidden="1"/>
    <col min="6911" max="6911" width="16.6640625" style="3" customWidth="1"/>
    <col min="6912" max="6912" width="17.33203125" style="3" customWidth="1"/>
    <col min="6913" max="6913" width="15.5546875" style="3" customWidth="1"/>
    <col min="6914" max="6914" width="0" style="3" hidden="1"/>
    <col min="6915" max="6915" width="16.6640625" style="3" customWidth="1"/>
    <col min="6916" max="6916" width="17.44140625" style="3" customWidth="1"/>
    <col min="6917" max="6918" width="0" style="3" hidden="1"/>
    <col min="6919" max="6921" width="15.33203125" style="3" customWidth="1"/>
    <col min="6922" max="6922" width="17" style="3" customWidth="1"/>
    <col min="6923" max="6923" width="0" style="3" hidden="1"/>
    <col min="6924" max="6925" width="15.5546875" style="3" customWidth="1"/>
    <col min="6926" max="6926" width="13.6640625" style="3" customWidth="1"/>
    <col min="6927" max="6927" width="9" style="3" customWidth="1"/>
    <col min="6928" max="6928" width="49.88671875" style="3" customWidth="1"/>
    <col min="6929" max="6929" width="0" style="3" hidden="1"/>
    <col min="6930" max="6931" width="15.88671875" style="3" customWidth="1"/>
    <col min="6932" max="6932" width="14.5546875" style="3" customWidth="1"/>
    <col min="6933" max="6933" width="16.33203125" style="3" customWidth="1"/>
    <col min="6934" max="6934" width="18.109375" style="3" customWidth="1"/>
    <col min="6935" max="6935" width="14.109375" style="3" customWidth="1"/>
    <col min="6936" max="7162" width="0" style="3" hidden="1"/>
    <col min="7163" max="7163" width="7.5546875" style="3" customWidth="1"/>
    <col min="7164" max="7164" width="36.77734375" style="3" customWidth="1"/>
    <col min="7165" max="7166" width="0" style="3" hidden="1"/>
    <col min="7167" max="7167" width="16.6640625" style="3" customWidth="1"/>
    <col min="7168" max="7168" width="17.33203125" style="3" customWidth="1"/>
    <col min="7169" max="7169" width="15.5546875" style="3" customWidth="1"/>
    <col min="7170" max="7170" width="0" style="3" hidden="1"/>
    <col min="7171" max="7171" width="16.6640625" style="3" customWidth="1"/>
    <col min="7172" max="7172" width="17.44140625" style="3" customWidth="1"/>
    <col min="7173" max="7174" width="0" style="3" hidden="1"/>
    <col min="7175" max="7177" width="15.33203125" style="3" customWidth="1"/>
    <col min="7178" max="7178" width="17" style="3" customWidth="1"/>
    <col min="7179" max="7179" width="0" style="3" hidden="1"/>
    <col min="7180" max="7181" width="15.5546875" style="3" customWidth="1"/>
    <col min="7182" max="7182" width="13.6640625" style="3" customWidth="1"/>
    <col min="7183" max="7183" width="9" style="3" customWidth="1"/>
    <col min="7184" max="7184" width="49.88671875" style="3" customWidth="1"/>
    <col min="7185" max="7185" width="0" style="3" hidden="1"/>
    <col min="7186" max="7187" width="15.88671875" style="3" customWidth="1"/>
    <col min="7188" max="7188" width="14.5546875" style="3" customWidth="1"/>
    <col min="7189" max="7189" width="16.33203125" style="3" customWidth="1"/>
    <col min="7190" max="7190" width="18.109375" style="3" customWidth="1"/>
    <col min="7191" max="7191" width="14.109375" style="3" customWidth="1"/>
    <col min="7192" max="7418" width="0" style="3" hidden="1"/>
    <col min="7419" max="7419" width="7.5546875" style="3" customWidth="1"/>
    <col min="7420" max="7420" width="36.77734375" style="3" customWidth="1"/>
    <col min="7421" max="7422" width="0" style="3" hidden="1"/>
    <col min="7423" max="7423" width="16.6640625" style="3" customWidth="1"/>
    <col min="7424" max="7424" width="17.33203125" style="3" customWidth="1"/>
    <col min="7425" max="7425" width="15.5546875" style="3" customWidth="1"/>
    <col min="7426" max="7426" width="0" style="3" hidden="1"/>
    <col min="7427" max="7427" width="16.6640625" style="3" customWidth="1"/>
    <col min="7428" max="7428" width="17.44140625" style="3" customWidth="1"/>
    <col min="7429" max="7430" width="0" style="3" hidden="1"/>
    <col min="7431" max="7433" width="15.33203125" style="3" customWidth="1"/>
    <col min="7434" max="7434" width="17" style="3" customWidth="1"/>
    <col min="7435" max="7435" width="0" style="3" hidden="1"/>
    <col min="7436" max="7437" width="15.5546875" style="3" customWidth="1"/>
    <col min="7438" max="7438" width="13.6640625" style="3" customWidth="1"/>
    <col min="7439" max="7439" width="9" style="3" customWidth="1"/>
    <col min="7440" max="7440" width="49.88671875" style="3" customWidth="1"/>
    <col min="7441" max="7441" width="0" style="3" hidden="1"/>
    <col min="7442" max="7443" width="15.88671875" style="3" customWidth="1"/>
    <col min="7444" max="7444" width="14.5546875" style="3" customWidth="1"/>
    <col min="7445" max="7445" width="16.33203125" style="3" customWidth="1"/>
    <col min="7446" max="7446" width="18.109375" style="3" customWidth="1"/>
    <col min="7447" max="7447" width="14.109375" style="3" customWidth="1"/>
    <col min="7448" max="7674" width="0" style="3" hidden="1"/>
    <col min="7675" max="7675" width="7.5546875" style="3" customWidth="1"/>
    <col min="7676" max="7676" width="36.77734375" style="3" customWidth="1"/>
    <col min="7677" max="7678" width="0" style="3" hidden="1"/>
    <col min="7679" max="7679" width="16.6640625" style="3" customWidth="1"/>
    <col min="7680" max="7680" width="17.33203125" style="3" customWidth="1"/>
    <col min="7681" max="7681" width="15.5546875" style="3" customWidth="1"/>
    <col min="7682" max="7682" width="0" style="3" hidden="1"/>
    <col min="7683" max="7683" width="16.6640625" style="3" customWidth="1"/>
    <col min="7684" max="7684" width="17.44140625" style="3" customWidth="1"/>
    <col min="7685" max="7686" width="0" style="3" hidden="1"/>
    <col min="7687" max="7689" width="15.33203125" style="3" customWidth="1"/>
    <col min="7690" max="7690" width="17" style="3" customWidth="1"/>
    <col min="7691" max="7691" width="0" style="3" hidden="1"/>
    <col min="7692" max="7693" width="15.5546875" style="3" customWidth="1"/>
    <col min="7694" max="7694" width="13.6640625" style="3" customWidth="1"/>
    <col min="7695" max="7695" width="9" style="3" customWidth="1"/>
    <col min="7696" max="7696" width="49.88671875" style="3" customWidth="1"/>
    <col min="7697" max="7697" width="0" style="3" hidden="1"/>
    <col min="7698" max="7699" width="15.88671875" style="3" customWidth="1"/>
    <col min="7700" max="7700" width="14.5546875" style="3" customWidth="1"/>
    <col min="7701" max="7701" width="16.33203125" style="3" customWidth="1"/>
    <col min="7702" max="7702" width="18.109375" style="3" customWidth="1"/>
    <col min="7703" max="7703" width="14.109375" style="3" customWidth="1"/>
    <col min="7704" max="7930" width="0" style="3" hidden="1"/>
    <col min="7931" max="7931" width="7.5546875" style="3" customWidth="1"/>
    <col min="7932" max="7932" width="36.77734375" style="3" customWidth="1"/>
    <col min="7933" max="7934" width="0" style="3" hidden="1"/>
    <col min="7935" max="7935" width="16.6640625" style="3" customWidth="1"/>
    <col min="7936" max="7936" width="17.33203125" style="3" customWidth="1"/>
    <col min="7937" max="7937" width="15.5546875" style="3" customWidth="1"/>
    <col min="7938" max="7938" width="0" style="3" hidden="1"/>
    <col min="7939" max="7939" width="16.6640625" style="3" customWidth="1"/>
    <col min="7940" max="7940" width="17.44140625" style="3" customWidth="1"/>
    <col min="7941" max="7942" width="0" style="3" hidden="1"/>
    <col min="7943" max="7945" width="15.33203125" style="3" customWidth="1"/>
    <col min="7946" max="7946" width="17" style="3" customWidth="1"/>
    <col min="7947" max="7947" width="0" style="3" hidden="1"/>
    <col min="7948" max="7949" width="15.5546875" style="3" customWidth="1"/>
    <col min="7950" max="7950" width="13.6640625" style="3" customWidth="1"/>
    <col min="7951" max="7951" width="9" style="3" customWidth="1"/>
    <col min="7952" max="7952" width="49.88671875" style="3" customWidth="1"/>
    <col min="7953" max="7953" width="0" style="3" hidden="1"/>
    <col min="7954" max="7955" width="15.88671875" style="3" customWidth="1"/>
    <col min="7956" max="7956" width="14.5546875" style="3" customWidth="1"/>
    <col min="7957" max="7957" width="16.33203125" style="3" customWidth="1"/>
    <col min="7958" max="7958" width="18.109375" style="3" customWidth="1"/>
    <col min="7959" max="7959" width="14.109375" style="3" customWidth="1"/>
    <col min="7960" max="8186" width="0" style="3" hidden="1"/>
    <col min="8187" max="8187" width="7.5546875" style="3" customWidth="1"/>
    <col min="8188" max="8188" width="36.77734375" style="3" customWidth="1"/>
    <col min="8189" max="8190" width="0" style="3" hidden="1"/>
    <col min="8191" max="8191" width="16.6640625" style="3" customWidth="1"/>
    <col min="8192" max="8192" width="17.33203125" style="3" customWidth="1"/>
    <col min="8193" max="8193" width="15.5546875" style="3" customWidth="1"/>
    <col min="8194" max="8194" width="0" style="3" hidden="1"/>
    <col min="8195" max="8195" width="16.6640625" style="3" customWidth="1"/>
    <col min="8196" max="8196" width="17.44140625" style="3" customWidth="1"/>
    <col min="8197" max="8198" width="0" style="3" hidden="1"/>
    <col min="8199" max="8201" width="15.33203125" style="3" customWidth="1"/>
    <col min="8202" max="8202" width="17" style="3" customWidth="1"/>
    <col min="8203" max="8203" width="0" style="3" hidden="1"/>
    <col min="8204" max="8205" width="15.5546875" style="3" customWidth="1"/>
    <col min="8206" max="8206" width="13.6640625" style="3" customWidth="1"/>
    <col min="8207" max="8207" width="9" style="3" customWidth="1"/>
    <col min="8208" max="8208" width="49.88671875" style="3" customWidth="1"/>
    <col min="8209" max="8209" width="0" style="3" hidden="1"/>
    <col min="8210" max="8211" width="15.88671875" style="3" customWidth="1"/>
    <col min="8212" max="8212" width="14.5546875" style="3" customWidth="1"/>
    <col min="8213" max="8213" width="16.33203125" style="3" customWidth="1"/>
    <col min="8214" max="8214" width="18.109375" style="3" customWidth="1"/>
    <col min="8215" max="8215" width="14.109375" style="3" customWidth="1"/>
    <col min="8216" max="8442" width="0" style="3" hidden="1"/>
    <col min="8443" max="8443" width="7.5546875" style="3" customWidth="1"/>
    <col min="8444" max="8444" width="36.77734375" style="3" customWidth="1"/>
    <col min="8445" max="8446" width="0" style="3" hidden="1"/>
    <col min="8447" max="8447" width="16.6640625" style="3" customWidth="1"/>
    <col min="8448" max="8448" width="17.33203125" style="3" customWidth="1"/>
    <col min="8449" max="8449" width="15.5546875" style="3" customWidth="1"/>
    <col min="8450" max="8450" width="0" style="3" hidden="1"/>
    <col min="8451" max="8451" width="16.6640625" style="3" customWidth="1"/>
    <col min="8452" max="8452" width="17.44140625" style="3" customWidth="1"/>
    <col min="8453" max="8454" width="0" style="3" hidden="1"/>
    <col min="8455" max="8457" width="15.33203125" style="3" customWidth="1"/>
    <col min="8458" max="8458" width="17" style="3" customWidth="1"/>
    <col min="8459" max="8459" width="0" style="3" hidden="1"/>
    <col min="8460" max="8461" width="15.5546875" style="3" customWidth="1"/>
    <col min="8462" max="8462" width="13.6640625" style="3" customWidth="1"/>
    <col min="8463" max="8463" width="9" style="3" customWidth="1"/>
    <col min="8464" max="8464" width="49.88671875" style="3" customWidth="1"/>
    <col min="8465" max="8465" width="0" style="3" hidden="1"/>
    <col min="8466" max="8467" width="15.88671875" style="3" customWidth="1"/>
    <col min="8468" max="8468" width="14.5546875" style="3" customWidth="1"/>
    <col min="8469" max="8469" width="16.33203125" style="3" customWidth="1"/>
    <col min="8470" max="8470" width="18.109375" style="3" customWidth="1"/>
    <col min="8471" max="8471" width="14.109375" style="3" customWidth="1"/>
    <col min="8472" max="8698" width="0" style="3" hidden="1"/>
    <col min="8699" max="8699" width="7.5546875" style="3" customWidth="1"/>
    <col min="8700" max="8700" width="36.77734375" style="3" customWidth="1"/>
    <col min="8701" max="8702" width="0" style="3" hidden="1"/>
    <col min="8703" max="8703" width="16.6640625" style="3" customWidth="1"/>
    <col min="8704" max="8704" width="17.33203125" style="3" customWidth="1"/>
    <col min="8705" max="8705" width="15.5546875" style="3" customWidth="1"/>
    <col min="8706" max="8706" width="0" style="3" hidden="1"/>
    <col min="8707" max="8707" width="16.6640625" style="3" customWidth="1"/>
    <col min="8708" max="8708" width="17.44140625" style="3" customWidth="1"/>
    <col min="8709" max="8710" width="0" style="3" hidden="1"/>
    <col min="8711" max="8713" width="15.33203125" style="3" customWidth="1"/>
    <col min="8714" max="8714" width="17" style="3" customWidth="1"/>
    <col min="8715" max="8715" width="0" style="3" hidden="1"/>
    <col min="8716" max="8717" width="15.5546875" style="3" customWidth="1"/>
    <col min="8718" max="8718" width="13.6640625" style="3" customWidth="1"/>
    <col min="8719" max="8719" width="9" style="3" customWidth="1"/>
    <col min="8720" max="8720" width="49.88671875" style="3" customWidth="1"/>
    <col min="8721" max="8721" width="0" style="3" hidden="1"/>
    <col min="8722" max="8723" width="15.88671875" style="3" customWidth="1"/>
    <col min="8724" max="8724" width="14.5546875" style="3" customWidth="1"/>
    <col min="8725" max="8725" width="16.33203125" style="3" customWidth="1"/>
    <col min="8726" max="8726" width="18.109375" style="3" customWidth="1"/>
    <col min="8727" max="8727" width="14.109375" style="3" customWidth="1"/>
    <col min="8728" max="8954" width="0" style="3" hidden="1"/>
    <col min="8955" max="8955" width="7.5546875" style="3" customWidth="1"/>
    <col min="8956" max="8956" width="36.77734375" style="3" customWidth="1"/>
    <col min="8957" max="8958" width="0" style="3" hidden="1"/>
    <col min="8959" max="8959" width="16.6640625" style="3" customWidth="1"/>
    <col min="8960" max="8960" width="17.33203125" style="3" customWidth="1"/>
    <col min="8961" max="8961" width="15.5546875" style="3" customWidth="1"/>
    <col min="8962" max="8962" width="0" style="3" hidden="1"/>
    <col min="8963" max="8963" width="16.6640625" style="3" customWidth="1"/>
    <col min="8964" max="8964" width="17.44140625" style="3" customWidth="1"/>
    <col min="8965" max="8966" width="0" style="3" hidden="1"/>
    <col min="8967" max="8969" width="15.33203125" style="3" customWidth="1"/>
    <col min="8970" max="8970" width="17" style="3" customWidth="1"/>
    <col min="8971" max="8971" width="0" style="3" hidden="1"/>
    <col min="8972" max="8973" width="15.5546875" style="3" customWidth="1"/>
    <col min="8974" max="8974" width="13.6640625" style="3" customWidth="1"/>
    <col min="8975" max="8975" width="9" style="3" customWidth="1"/>
    <col min="8976" max="8976" width="49.88671875" style="3" customWidth="1"/>
    <col min="8977" max="8977" width="0" style="3" hidden="1"/>
    <col min="8978" max="8979" width="15.88671875" style="3" customWidth="1"/>
    <col min="8980" max="8980" width="14.5546875" style="3" customWidth="1"/>
    <col min="8981" max="8981" width="16.33203125" style="3" customWidth="1"/>
    <col min="8982" max="8982" width="18.109375" style="3" customWidth="1"/>
    <col min="8983" max="8983" width="14.109375" style="3" customWidth="1"/>
    <col min="8984" max="9210" width="0" style="3" hidden="1"/>
    <col min="9211" max="9211" width="7.5546875" style="3" customWidth="1"/>
    <col min="9212" max="9212" width="36.77734375" style="3" customWidth="1"/>
    <col min="9213" max="9214" width="0" style="3" hidden="1"/>
    <col min="9215" max="9215" width="16.6640625" style="3" customWidth="1"/>
    <col min="9216" max="9216" width="17.33203125" style="3" customWidth="1"/>
    <col min="9217" max="9217" width="15.5546875" style="3" customWidth="1"/>
    <col min="9218" max="9218" width="0" style="3" hidden="1"/>
    <col min="9219" max="9219" width="16.6640625" style="3" customWidth="1"/>
    <col min="9220" max="9220" width="17.44140625" style="3" customWidth="1"/>
    <col min="9221" max="9222" width="0" style="3" hidden="1"/>
    <col min="9223" max="9225" width="15.33203125" style="3" customWidth="1"/>
    <col min="9226" max="9226" width="17" style="3" customWidth="1"/>
    <col min="9227" max="9227" width="0" style="3" hidden="1"/>
    <col min="9228" max="9229" width="15.5546875" style="3" customWidth="1"/>
    <col min="9230" max="9230" width="13.6640625" style="3" customWidth="1"/>
    <col min="9231" max="9231" width="9" style="3" customWidth="1"/>
    <col min="9232" max="9232" width="49.88671875" style="3" customWidth="1"/>
    <col min="9233" max="9233" width="0" style="3" hidden="1"/>
    <col min="9234" max="9235" width="15.88671875" style="3" customWidth="1"/>
    <col min="9236" max="9236" width="14.5546875" style="3" customWidth="1"/>
    <col min="9237" max="9237" width="16.33203125" style="3" customWidth="1"/>
    <col min="9238" max="9238" width="18.109375" style="3" customWidth="1"/>
    <col min="9239" max="9239" width="14.109375" style="3" customWidth="1"/>
    <col min="9240" max="9466" width="0" style="3" hidden="1"/>
    <col min="9467" max="9467" width="7.5546875" style="3" customWidth="1"/>
    <col min="9468" max="9468" width="36.77734375" style="3" customWidth="1"/>
    <col min="9469" max="9470" width="0" style="3" hidden="1"/>
    <col min="9471" max="9471" width="16.6640625" style="3" customWidth="1"/>
    <col min="9472" max="9472" width="17.33203125" style="3" customWidth="1"/>
    <col min="9473" max="9473" width="15.5546875" style="3" customWidth="1"/>
    <col min="9474" max="9474" width="0" style="3" hidden="1"/>
    <col min="9475" max="9475" width="16.6640625" style="3" customWidth="1"/>
    <col min="9476" max="9476" width="17.44140625" style="3" customWidth="1"/>
    <col min="9477" max="9478" width="0" style="3" hidden="1"/>
    <col min="9479" max="9481" width="15.33203125" style="3" customWidth="1"/>
    <col min="9482" max="9482" width="17" style="3" customWidth="1"/>
    <col min="9483" max="9483" width="0" style="3" hidden="1"/>
    <col min="9484" max="9485" width="15.5546875" style="3" customWidth="1"/>
    <col min="9486" max="9486" width="13.6640625" style="3" customWidth="1"/>
    <col min="9487" max="9487" width="9" style="3" customWidth="1"/>
    <col min="9488" max="9488" width="49.88671875" style="3" customWidth="1"/>
    <col min="9489" max="9489" width="0" style="3" hidden="1"/>
    <col min="9490" max="9491" width="15.88671875" style="3" customWidth="1"/>
    <col min="9492" max="9492" width="14.5546875" style="3" customWidth="1"/>
    <col min="9493" max="9493" width="16.33203125" style="3" customWidth="1"/>
    <col min="9494" max="9494" width="18.109375" style="3" customWidth="1"/>
    <col min="9495" max="9495" width="14.109375" style="3" customWidth="1"/>
    <col min="9496" max="9722" width="0" style="3" hidden="1"/>
    <col min="9723" max="9723" width="7.5546875" style="3" customWidth="1"/>
    <col min="9724" max="9724" width="36.77734375" style="3" customWidth="1"/>
    <col min="9725" max="9726" width="0" style="3" hidden="1"/>
    <col min="9727" max="9727" width="16.6640625" style="3" customWidth="1"/>
    <col min="9728" max="9728" width="17.33203125" style="3" customWidth="1"/>
    <col min="9729" max="9729" width="15.5546875" style="3" customWidth="1"/>
    <col min="9730" max="9730" width="0" style="3" hidden="1"/>
    <col min="9731" max="9731" width="16.6640625" style="3" customWidth="1"/>
    <col min="9732" max="9732" width="17.44140625" style="3" customWidth="1"/>
    <col min="9733" max="9734" width="0" style="3" hidden="1"/>
    <col min="9735" max="9737" width="15.33203125" style="3" customWidth="1"/>
    <col min="9738" max="9738" width="17" style="3" customWidth="1"/>
    <col min="9739" max="9739" width="0" style="3" hidden="1"/>
    <col min="9740" max="9741" width="15.5546875" style="3" customWidth="1"/>
    <col min="9742" max="9742" width="13.6640625" style="3" customWidth="1"/>
    <col min="9743" max="9743" width="9" style="3" customWidth="1"/>
    <col min="9744" max="9744" width="49.88671875" style="3" customWidth="1"/>
    <col min="9745" max="9745" width="0" style="3" hidden="1"/>
    <col min="9746" max="9747" width="15.88671875" style="3" customWidth="1"/>
    <col min="9748" max="9748" width="14.5546875" style="3" customWidth="1"/>
    <col min="9749" max="9749" width="16.33203125" style="3" customWidth="1"/>
    <col min="9750" max="9750" width="18.109375" style="3" customWidth="1"/>
    <col min="9751" max="9751" width="14.109375" style="3" customWidth="1"/>
    <col min="9752" max="9978" width="0" style="3" hidden="1"/>
    <col min="9979" max="9979" width="7.5546875" style="3" customWidth="1"/>
    <col min="9980" max="9980" width="36.77734375" style="3" customWidth="1"/>
    <col min="9981" max="9982" width="0" style="3" hidden="1"/>
    <col min="9983" max="9983" width="16.6640625" style="3" customWidth="1"/>
    <col min="9984" max="9984" width="17.33203125" style="3" customWidth="1"/>
    <col min="9985" max="9985" width="15.5546875" style="3" customWidth="1"/>
    <col min="9986" max="9986" width="0" style="3" hidden="1"/>
    <col min="9987" max="9987" width="16.6640625" style="3" customWidth="1"/>
    <col min="9988" max="9988" width="17.44140625" style="3" customWidth="1"/>
    <col min="9989" max="9990" width="0" style="3" hidden="1"/>
    <col min="9991" max="9993" width="15.33203125" style="3" customWidth="1"/>
    <col min="9994" max="9994" width="17" style="3" customWidth="1"/>
    <col min="9995" max="9995" width="0" style="3" hidden="1"/>
    <col min="9996" max="9997" width="15.5546875" style="3" customWidth="1"/>
    <col min="9998" max="9998" width="13.6640625" style="3" customWidth="1"/>
    <col min="9999" max="9999" width="9" style="3" customWidth="1"/>
    <col min="10000" max="10000" width="49.88671875" style="3" customWidth="1"/>
    <col min="10001" max="10001" width="0" style="3" hidden="1"/>
    <col min="10002" max="10003" width="15.88671875" style="3" customWidth="1"/>
    <col min="10004" max="10004" width="14.5546875" style="3" customWidth="1"/>
    <col min="10005" max="10005" width="16.33203125" style="3" customWidth="1"/>
    <col min="10006" max="10006" width="18.109375" style="3" customWidth="1"/>
    <col min="10007" max="10007" width="14.109375" style="3" customWidth="1"/>
    <col min="10008" max="10234" width="0" style="3" hidden="1"/>
    <col min="10235" max="10235" width="7.5546875" style="3" customWidth="1"/>
    <col min="10236" max="10236" width="36.77734375" style="3" customWidth="1"/>
    <col min="10237" max="10238" width="0" style="3" hidden="1"/>
    <col min="10239" max="10239" width="16.6640625" style="3" customWidth="1"/>
    <col min="10240" max="10240" width="17.33203125" style="3" customWidth="1"/>
    <col min="10241" max="10241" width="15.5546875" style="3" customWidth="1"/>
    <col min="10242" max="10242" width="0" style="3" hidden="1"/>
    <col min="10243" max="10243" width="16.6640625" style="3" customWidth="1"/>
    <col min="10244" max="10244" width="17.44140625" style="3" customWidth="1"/>
    <col min="10245" max="10246" width="0" style="3" hidden="1"/>
    <col min="10247" max="10249" width="15.33203125" style="3" customWidth="1"/>
    <col min="10250" max="10250" width="17" style="3" customWidth="1"/>
    <col min="10251" max="10251" width="0" style="3" hidden="1"/>
    <col min="10252" max="10253" width="15.5546875" style="3" customWidth="1"/>
    <col min="10254" max="10254" width="13.6640625" style="3" customWidth="1"/>
    <col min="10255" max="10255" width="9" style="3" customWidth="1"/>
    <col min="10256" max="10256" width="49.88671875" style="3" customWidth="1"/>
    <col min="10257" max="10257" width="0" style="3" hidden="1"/>
    <col min="10258" max="10259" width="15.88671875" style="3" customWidth="1"/>
    <col min="10260" max="10260" width="14.5546875" style="3" customWidth="1"/>
    <col min="10261" max="10261" width="16.33203125" style="3" customWidth="1"/>
    <col min="10262" max="10262" width="18.109375" style="3" customWidth="1"/>
    <col min="10263" max="10263" width="14.109375" style="3" customWidth="1"/>
    <col min="10264" max="10490" width="0" style="3" hidden="1"/>
    <col min="10491" max="10491" width="7.5546875" style="3" customWidth="1"/>
    <col min="10492" max="10492" width="36.77734375" style="3" customWidth="1"/>
    <col min="10493" max="10494" width="0" style="3" hidden="1"/>
    <col min="10495" max="10495" width="16.6640625" style="3" customWidth="1"/>
    <col min="10496" max="10496" width="17.33203125" style="3" customWidth="1"/>
    <col min="10497" max="10497" width="15.5546875" style="3" customWidth="1"/>
    <col min="10498" max="10498" width="0" style="3" hidden="1"/>
    <col min="10499" max="10499" width="16.6640625" style="3" customWidth="1"/>
    <col min="10500" max="10500" width="17.44140625" style="3" customWidth="1"/>
    <col min="10501" max="10502" width="0" style="3" hidden="1"/>
    <col min="10503" max="10505" width="15.33203125" style="3" customWidth="1"/>
    <col min="10506" max="10506" width="17" style="3" customWidth="1"/>
    <col min="10507" max="10507" width="0" style="3" hidden="1"/>
    <col min="10508" max="10509" width="15.5546875" style="3" customWidth="1"/>
    <col min="10510" max="10510" width="13.6640625" style="3" customWidth="1"/>
    <col min="10511" max="10511" width="9" style="3" customWidth="1"/>
    <col min="10512" max="10512" width="49.88671875" style="3" customWidth="1"/>
    <col min="10513" max="10513" width="0" style="3" hidden="1"/>
    <col min="10514" max="10515" width="15.88671875" style="3" customWidth="1"/>
    <col min="10516" max="10516" width="14.5546875" style="3" customWidth="1"/>
    <col min="10517" max="10517" width="16.33203125" style="3" customWidth="1"/>
    <col min="10518" max="10518" width="18.109375" style="3" customWidth="1"/>
    <col min="10519" max="10519" width="14.109375" style="3" customWidth="1"/>
    <col min="10520" max="10746" width="0" style="3" hidden="1"/>
    <col min="10747" max="10747" width="7.5546875" style="3" customWidth="1"/>
    <col min="10748" max="10748" width="36.77734375" style="3" customWidth="1"/>
    <col min="10749" max="10750" width="0" style="3" hidden="1"/>
    <col min="10751" max="10751" width="16.6640625" style="3" customWidth="1"/>
    <col min="10752" max="10752" width="17.33203125" style="3" customWidth="1"/>
    <col min="10753" max="10753" width="15.5546875" style="3" customWidth="1"/>
    <col min="10754" max="10754" width="0" style="3" hidden="1"/>
    <col min="10755" max="10755" width="16.6640625" style="3" customWidth="1"/>
    <col min="10756" max="10756" width="17.44140625" style="3" customWidth="1"/>
    <col min="10757" max="10758" width="0" style="3" hidden="1"/>
    <col min="10759" max="10761" width="15.33203125" style="3" customWidth="1"/>
    <col min="10762" max="10762" width="17" style="3" customWidth="1"/>
    <col min="10763" max="10763" width="0" style="3" hidden="1"/>
    <col min="10764" max="10765" width="15.5546875" style="3" customWidth="1"/>
    <col min="10766" max="10766" width="13.6640625" style="3" customWidth="1"/>
    <col min="10767" max="10767" width="9" style="3" customWidth="1"/>
    <col min="10768" max="10768" width="49.88671875" style="3" customWidth="1"/>
    <col min="10769" max="10769" width="0" style="3" hidden="1"/>
    <col min="10770" max="10771" width="15.88671875" style="3" customWidth="1"/>
    <col min="10772" max="10772" width="14.5546875" style="3" customWidth="1"/>
    <col min="10773" max="10773" width="16.33203125" style="3" customWidth="1"/>
    <col min="10774" max="10774" width="18.109375" style="3" customWidth="1"/>
    <col min="10775" max="10775" width="14.109375" style="3" customWidth="1"/>
    <col min="10776" max="11002" width="0" style="3" hidden="1"/>
    <col min="11003" max="11003" width="7.5546875" style="3" customWidth="1"/>
    <col min="11004" max="11004" width="36.77734375" style="3" customWidth="1"/>
    <col min="11005" max="11006" width="0" style="3" hidden="1"/>
    <col min="11007" max="11007" width="16.6640625" style="3" customWidth="1"/>
    <col min="11008" max="11008" width="17.33203125" style="3" customWidth="1"/>
    <col min="11009" max="11009" width="15.5546875" style="3" customWidth="1"/>
    <col min="11010" max="11010" width="0" style="3" hidden="1"/>
    <col min="11011" max="11011" width="16.6640625" style="3" customWidth="1"/>
    <col min="11012" max="11012" width="17.44140625" style="3" customWidth="1"/>
    <col min="11013" max="11014" width="0" style="3" hidden="1"/>
    <col min="11015" max="11017" width="15.33203125" style="3" customWidth="1"/>
    <col min="11018" max="11018" width="17" style="3" customWidth="1"/>
    <col min="11019" max="11019" width="0" style="3" hidden="1"/>
    <col min="11020" max="11021" width="15.5546875" style="3" customWidth="1"/>
    <col min="11022" max="11022" width="13.6640625" style="3" customWidth="1"/>
    <col min="11023" max="11023" width="9" style="3" customWidth="1"/>
    <col min="11024" max="11024" width="49.88671875" style="3" customWidth="1"/>
    <col min="11025" max="11025" width="0" style="3" hidden="1"/>
    <col min="11026" max="11027" width="15.88671875" style="3" customWidth="1"/>
    <col min="11028" max="11028" width="14.5546875" style="3" customWidth="1"/>
    <col min="11029" max="11029" width="16.33203125" style="3" customWidth="1"/>
    <col min="11030" max="11030" width="18.109375" style="3" customWidth="1"/>
    <col min="11031" max="11031" width="14.109375" style="3" customWidth="1"/>
    <col min="11032" max="11258" width="0" style="3" hidden="1"/>
    <col min="11259" max="11259" width="7.5546875" style="3" customWidth="1"/>
    <col min="11260" max="11260" width="36.77734375" style="3" customWidth="1"/>
    <col min="11261" max="11262" width="0" style="3" hidden="1"/>
    <col min="11263" max="11263" width="16.6640625" style="3" customWidth="1"/>
    <col min="11264" max="11264" width="17.33203125" style="3" customWidth="1"/>
    <col min="11265" max="11265" width="15.5546875" style="3" customWidth="1"/>
    <col min="11266" max="11266" width="0" style="3" hidden="1"/>
    <col min="11267" max="11267" width="16.6640625" style="3" customWidth="1"/>
    <col min="11268" max="11268" width="17.44140625" style="3" customWidth="1"/>
    <col min="11269" max="11270" width="0" style="3" hidden="1"/>
    <col min="11271" max="11273" width="15.33203125" style="3" customWidth="1"/>
    <col min="11274" max="11274" width="17" style="3" customWidth="1"/>
    <col min="11275" max="11275" width="0" style="3" hidden="1"/>
    <col min="11276" max="11277" width="15.5546875" style="3" customWidth="1"/>
    <col min="11278" max="11278" width="13.6640625" style="3" customWidth="1"/>
    <col min="11279" max="11279" width="9" style="3" customWidth="1"/>
    <col min="11280" max="11280" width="49.88671875" style="3" customWidth="1"/>
    <col min="11281" max="11281" width="0" style="3" hidden="1"/>
    <col min="11282" max="11283" width="15.88671875" style="3" customWidth="1"/>
    <col min="11284" max="11284" width="14.5546875" style="3" customWidth="1"/>
    <col min="11285" max="11285" width="16.33203125" style="3" customWidth="1"/>
    <col min="11286" max="11286" width="18.109375" style="3" customWidth="1"/>
    <col min="11287" max="11287" width="14.109375" style="3" customWidth="1"/>
    <col min="11288" max="11514" width="0" style="3" hidden="1"/>
    <col min="11515" max="11515" width="7.5546875" style="3" customWidth="1"/>
    <col min="11516" max="11516" width="36.77734375" style="3" customWidth="1"/>
    <col min="11517" max="11518" width="0" style="3" hidden="1"/>
    <col min="11519" max="11519" width="16.6640625" style="3" customWidth="1"/>
    <col min="11520" max="11520" width="17.33203125" style="3" customWidth="1"/>
    <col min="11521" max="11521" width="15.5546875" style="3" customWidth="1"/>
    <col min="11522" max="11522" width="0" style="3" hidden="1"/>
    <col min="11523" max="11523" width="16.6640625" style="3" customWidth="1"/>
    <col min="11524" max="11524" width="17.44140625" style="3" customWidth="1"/>
    <col min="11525" max="11526" width="0" style="3" hidden="1"/>
    <col min="11527" max="11529" width="15.33203125" style="3" customWidth="1"/>
    <col min="11530" max="11530" width="17" style="3" customWidth="1"/>
    <col min="11531" max="11531" width="0" style="3" hidden="1"/>
    <col min="11532" max="11533" width="15.5546875" style="3" customWidth="1"/>
    <col min="11534" max="11534" width="13.6640625" style="3" customWidth="1"/>
    <col min="11535" max="11535" width="9" style="3" customWidth="1"/>
    <col min="11536" max="11536" width="49.88671875" style="3" customWidth="1"/>
    <col min="11537" max="11537" width="0" style="3" hidden="1"/>
    <col min="11538" max="11539" width="15.88671875" style="3" customWidth="1"/>
    <col min="11540" max="11540" width="14.5546875" style="3" customWidth="1"/>
    <col min="11541" max="11541" width="16.33203125" style="3" customWidth="1"/>
    <col min="11542" max="11542" width="18.109375" style="3" customWidth="1"/>
    <col min="11543" max="11543" width="14.109375" style="3" customWidth="1"/>
    <col min="11544" max="11770" width="0" style="3" hidden="1"/>
    <col min="11771" max="11771" width="7.5546875" style="3" customWidth="1"/>
    <col min="11772" max="11772" width="36.77734375" style="3" customWidth="1"/>
    <col min="11773" max="11774" width="0" style="3" hidden="1"/>
    <col min="11775" max="11775" width="16.6640625" style="3" customWidth="1"/>
    <col min="11776" max="11776" width="17.33203125" style="3" customWidth="1"/>
    <col min="11777" max="11777" width="15.5546875" style="3" customWidth="1"/>
    <col min="11778" max="11778" width="0" style="3" hidden="1"/>
    <col min="11779" max="11779" width="16.6640625" style="3" customWidth="1"/>
    <col min="11780" max="11780" width="17.44140625" style="3" customWidth="1"/>
    <col min="11781" max="11782" width="0" style="3" hidden="1"/>
    <col min="11783" max="11785" width="15.33203125" style="3" customWidth="1"/>
    <col min="11786" max="11786" width="17" style="3" customWidth="1"/>
    <col min="11787" max="11787" width="0" style="3" hidden="1"/>
    <col min="11788" max="11789" width="15.5546875" style="3" customWidth="1"/>
    <col min="11790" max="11790" width="13.6640625" style="3" customWidth="1"/>
    <col min="11791" max="11791" width="9" style="3" customWidth="1"/>
    <col min="11792" max="11792" width="49.88671875" style="3" customWidth="1"/>
    <col min="11793" max="11793" width="0" style="3" hidden="1"/>
    <col min="11794" max="11795" width="15.88671875" style="3" customWidth="1"/>
    <col min="11796" max="11796" width="14.5546875" style="3" customWidth="1"/>
    <col min="11797" max="11797" width="16.33203125" style="3" customWidth="1"/>
    <col min="11798" max="11798" width="18.109375" style="3" customWidth="1"/>
    <col min="11799" max="11799" width="14.109375" style="3" customWidth="1"/>
    <col min="11800" max="12026" width="0" style="3" hidden="1"/>
    <col min="12027" max="12027" width="7.5546875" style="3" customWidth="1"/>
    <col min="12028" max="12028" width="36.77734375" style="3" customWidth="1"/>
    <col min="12029" max="12030" width="0" style="3" hidden="1"/>
    <col min="12031" max="12031" width="16.6640625" style="3" customWidth="1"/>
    <col min="12032" max="12032" width="17.33203125" style="3" customWidth="1"/>
    <col min="12033" max="12033" width="15.5546875" style="3" customWidth="1"/>
    <col min="12034" max="12034" width="0" style="3" hidden="1"/>
    <col min="12035" max="12035" width="16.6640625" style="3" customWidth="1"/>
    <col min="12036" max="12036" width="17.44140625" style="3" customWidth="1"/>
    <col min="12037" max="12038" width="0" style="3" hidden="1"/>
    <col min="12039" max="12041" width="15.33203125" style="3" customWidth="1"/>
    <col min="12042" max="12042" width="17" style="3" customWidth="1"/>
    <col min="12043" max="12043" width="0" style="3" hidden="1"/>
    <col min="12044" max="12045" width="15.5546875" style="3" customWidth="1"/>
    <col min="12046" max="12046" width="13.6640625" style="3" customWidth="1"/>
    <col min="12047" max="12047" width="9" style="3" customWidth="1"/>
    <col min="12048" max="12048" width="49.88671875" style="3" customWidth="1"/>
    <col min="12049" max="12049" width="0" style="3" hidden="1"/>
    <col min="12050" max="12051" width="15.88671875" style="3" customWidth="1"/>
    <col min="12052" max="12052" width="14.5546875" style="3" customWidth="1"/>
    <col min="12053" max="12053" width="16.33203125" style="3" customWidth="1"/>
    <col min="12054" max="12054" width="18.109375" style="3" customWidth="1"/>
    <col min="12055" max="12055" width="14.109375" style="3" customWidth="1"/>
    <col min="12056" max="12282" width="0" style="3" hidden="1"/>
    <col min="12283" max="12283" width="7.5546875" style="3" customWidth="1"/>
    <col min="12284" max="12284" width="36.77734375" style="3" customWidth="1"/>
    <col min="12285" max="12286" width="0" style="3" hidden="1"/>
    <col min="12287" max="12287" width="16.6640625" style="3" customWidth="1"/>
    <col min="12288" max="12288" width="17.33203125" style="3" customWidth="1"/>
    <col min="12289" max="12289" width="15.5546875" style="3" customWidth="1"/>
    <col min="12290" max="12290" width="0" style="3" hidden="1"/>
    <col min="12291" max="12291" width="16.6640625" style="3" customWidth="1"/>
    <col min="12292" max="12292" width="17.44140625" style="3" customWidth="1"/>
    <col min="12293" max="12294" width="0" style="3" hidden="1"/>
    <col min="12295" max="12297" width="15.33203125" style="3" customWidth="1"/>
    <col min="12298" max="12298" width="17" style="3" customWidth="1"/>
    <col min="12299" max="12299" width="0" style="3" hidden="1"/>
    <col min="12300" max="12301" width="15.5546875" style="3" customWidth="1"/>
    <col min="12302" max="12302" width="13.6640625" style="3" customWidth="1"/>
    <col min="12303" max="12303" width="9" style="3" customWidth="1"/>
    <col min="12304" max="12304" width="49.88671875" style="3" customWidth="1"/>
    <col min="12305" max="12305" width="0" style="3" hidden="1"/>
    <col min="12306" max="12307" width="15.88671875" style="3" customWidth="1"/>
    <col min="12308" max="12308" width="14.5546875" style="3" customWidth="1"/>
    <col min="12309" max="12309" width="16.33203125" style="3" customWidth="1"/>
    <col min="12310" max="12310" width="18.109375" style="3" customWidth="1"/>
    <col min="12311" max="12311" width="14.109375" style="3" customWidth="1"/>
    <col min="12312" max="12538" width="0" style="3" hidden="1"/>
    <col min="12539" max="12539" width="7.5546875" style="3" customWidth="1"/>
    <col min="12540" max="12540" width="36.77734375" style="3" customWidth="1"/>
    <col min="12541" max="12542" width="0" style="3" hidden="1"/>
    <col min="12543" max="12543" width="16.6640625" style="3" customWidth="1"/>
    <col min="12544" max="12544" width="17.33203125" style="3" customWidth="1"/>
    <col min="12545" max="12545" width="15.5546875" style="3" customWidth="1"/>
    <col min="12546" max="12546" width="0" style="3" hidden="1"/>
    <col min="12547" max="12547" width="16.6640625" style="3" customWidth="1"/>
    <col min="12548" max="12548" width="17.44140625" style="3" customWidth="1"/>
    <col min="12549" max="12550" width="0" style="3" hidden="1"/>
    <col min="12551" max="12553" width="15.33203125" style="3" customWidth="1"/>
    <col min="12554" max="12554" width="17" style="3" customWidth="1"/>
    <col min="12555" max="12555" width="0" style="3" hidden="1"/>
    <col min="12556" max="12557" width="15.5546875" style="3" customWidth="1"/>
    <col min="12558" max="12558" width="13.6640625" style="3" customWidth="1"/>
    <col min="12559" max="12559" width="9" style="3" customWidth="1"/>
    <col min="12560" max="12560" width="49.88671875" style="3" customWidth="1"/>
    <col min="12561" max="12561" width="0" style="3" hidden="1"/>
    <col min="12562" max="12563" width="15.88671875" style="3" customWidth="1"/>
    <col min="12564" max="12564" width="14.5546875" style="3" customWidth="1"/>
    <col min="12565" max="12565" width="16.33203125" style="3" customWidth="1"/>
    <col min="12566" max="12566" width="18.109375" style="3" customWidth="1"/>
    <col min="12567" max="12567" width="14.109375" style="3" customWidth="1"/>
    <col min="12568" max="12794" width="0" style="3" hidden="1"/>
    <col min="12795" max="12795" width="7.5546875" style="3" customWidth="1"/>
    <col min="12796" max="12796" width="36.77734375" style="3" customWidth="1"/>
    <col min="12797" max="12798" width="0" style="3" hidden="1"/>
    <col min="12799" max="12799" width="16.6640625" style="3" customWidth="1"/>
    <col min="12800" max="12800" width="17.33203125" style="3" customWidth="1"/>
    <col min="12801" max="12801" width="15.5546875" style="3" customWidth="1"/>
    <col min="12802" max="12802" width="0" style="3" hidden="1"/>
    <col min="12803" max="12803" width="16.6640625" style="3" customWidth="1"/>
    <col min="12804" max="12804" width="17.44140625" style="3" customWidth="1"/>
    <col min="12805" max="12806" width="0" style="3" hidden="1"/>
    <col min="12807" max="12809" width="15.33203125" style="3" customWidth="1"/>
    <col min="12810" max="12810" width="17" style="3" customWidth="1"/>
    <col min="12811" max="12811" width="0" style="3" hidden="1"/>
    <col min="12812" max="12813" width="15.5546875" style="3" customWidth="1"/>
    <col min="12814" max="12814" width="13.6640625" style="3" customWidth="1"/>
    <col min="12815" max="12815" width="9" style="3" customWidth="1"/>
    <col min="12816" max="12816" width="49.88671875" style="3" customWidth="1"/>
    <col min="12817" max="12817" width="0" style="3" hidden="1"/>
    <col min="12818" max="12819" width="15.88671875" style="3" customWidth="1"/>
    <col min="12820" max="12820" width="14.5546875" style="3" customWidth="1"/>
    <col min="12821" max="12821" width="16.33203125" style="3" customWidth="1"/>
    <col min="12822" max="12822" width="18.109375" style="3" customWidth="1"/>
    <col min="12823" max="12823" width="14.109375" style="3" customWidth="1"/>
    <col min="12824" max="13050" width="0" style="3" hidden="1"/>
    <col min="13051" max="13051" width="7.5546875" style="3" customWidth="1"/>
    <col min="13052" max="13052" width="36.77734375" style="3" customWidth="1"/>
    <col min="13053" max="13054" width="0" style="3" hidden="1"/>
    <col min="13055" max="13055" width="16.6640625" style="3" customWidth="1"/>
    <col min="13056" max="13056" width="17.33203125" style="3" customWidth="1"/>
    <col min="13057" max="13057" width="15.5546875" style="3" customWidth="1"/>
    <col min="13058" max="13058" width="0" style="3" hidden="1"/>
    <col min="13059" max="13059" width="16.6640625" style="3" customWidth="1"/>
    <col min="13060" max="13060" width="17.44140625" style="3" customWidth="1"/>
    <col min="13061" max="13062" width="0" style="3" hidden="1"/>
    <col min="13063" max="13065" width="15.33203125" style="3" customWidth="1"/>
    <col min="13066" max="13066" width="17" style="3" customWidth="1"/>
    <col min="13067" max="13067" width="0" style="3" hidden="1"/>
    <col min="13068" max="13069" width="15.5546875" style="3" customWidth="1"/>
    <col min="13070" max="13070" width="13.6640625" style="3" customWidth="1"/>
    <col min="13071" max="13071" width="9" style="3" customWidth="1"/>
    <col min="13072" max="13072" width="49.88671875" style="3" customWidth="1"/>
    <col min="13073" max="13073" width="0" style="3" hidden="1"/>
    <col min="13074" max="13075" width="15.88671875" style="3" customWidth="1"/>
    <col min="13076" max="13076" width="14.5546875" style="3" customWidth="1"/>
    <col min="13077" max="13077" width="16.33203125" style="3" customWidth="1"/>
    <col min="13078" max="13078" width="18.109375" style="3" customWidth="1"/>
    <col min="13079" max="13079" width="14.109375" style="3" customWidth="1"/>
    <col min="13080" max="13306" width="0" style="3" hidden="1"/>
    <col min="13307" max="13307" width="7.5546875" style="3" customWidth="1"/>
    <col min="13308" max="13308" width="36.77734375" style="3" customWidth="1"/>
    <col min="13309" max="13310" width="0" style="3" hidden="1"/>
    <col min="13311" max="13311" width="16.6640625" style="3" customWidth="1"/>
    <col min="13312" max="13312" width="17.33203125" style="3" customWidth="1"/>
    <col min="13313" max="13313" width="15.5546875" style="3" customWidth="1"/>
    <col min="13314" max="13314" width="0" style="3" hidden="1"/>
    <col min="13315" max="13315" width="16.6640625" style="3" customWidth="1"/>
    <col min="13316" max="13316" width="17.44140625" style="3" customWidth="1"/>
    <col min="13317" max="13318" width="0" style="3" hidden="1"/>
    <col min="13319" max="13321" width="15.33203125" style="3" customWidth="1"/>
    <col min="13322" max="13322" width="17" style="3" customWidth="1"/>
    <col min="13323" max="13323" width="0" style="3" hidden="1"/>
    <col min="13324" max="13325" width="15.5546875" style="3" customWidth="1"/>
    <col min="13326" max="13326" width="13.6640625" style="3" customWidth="1"/>
    <col min="13327" max="13327" width="9" style="3" customWidth="1"/>
    <col min="13328" max="13328" width="49.88671875" style="3" customWidth="1"/>
    <col min="13329" max="13329" width="0" style="3" hidden="1"/>
    <col min="13330" max="13331" width="15.88671875" style="3" customWidth="1"/>
    <col min="13332" max="13332" width="14.5546875" style="3" customWidth="1"/>
    <col min="13333" max="13333" width="16.33203125" style="3" customWidth="1"/>
    <col min="13334" max="13334" width="18.109375" style="3" customWidth="1"/>
    <col min="13335" max="13335" width="14.109375" style="3" customWidth="1"/>
    <col min="13336" max="13562" width="0" style="3" hidden="1"/>
    <col min="13563" max="13563" width="7.5546875" style="3" customWidth="1"/>
    <col min="13564" max="13564" width="36.77734375" style="3" customWidth="1"/>
    <col min="13565" max="13566" width="0" style="3" hidden="1"/>
    <col min="13567" max="13567" width="16.6640625" style="3" customWidth="1"/>
    <col min="13568" max="13568" width="17.33203125" style="3" customWidth="1"/>
    <col min="13569" max="13569" width="15.5546875" style="3" customWidth="1"/>
    <col min="13570" max="13570" width="0" style="3" hidden="1"/>
    <col min="13571" max="13571" width="16.6640625" style="3" customWidth="1"/>
    <col min="13572" max="13572" width="17.44140625" style="3" customWidth="1"/>
    <col min="13573" max="13574" width="0" style="3" hidden="1"/>
    <col min="13575" max="13577" width="15.33203125" style="3" customWidth="1"/>
    <col min="13578" max="13578" width="17" style="3" customWidth="1"/>
    <col min="13579" max="13579" width="0" style="3" hidden="1"/>
    <col min="13580" max="13581" width="15.5546875" style="3" customWidth="1"/>
    <col min="13582" max="13582" width="13.6640625" style="3" customWidth="1"/>
    <col min="13583" max="13583" width="9" style="3" customWidth="1"/>
    <col min="13584" max="13584" width="49.88671875" style="3" customWidth="1"/>
    <col min="13585" max="13585" width="0" style="3" hidden="1"/>
    <col min="13586" max="13587" width="15.88671875" style="3" customWidth="1"/>
    <col min="13588" max="13588" width="14.5546875" style="3" customWidth="1"/>
    <col min="13589" max="13589" width="16.33203125" style="3" customWidth="1"/>
    <col min="13590" max="13590" width="18.109375" style="3" customWidth="1"/>
    <col min="13591" max="13591" width="14.109375" style="3" customWidth="1"/>
    <col min="13592" max="13818" width="0" style="3" hidden="1"/>
    <col min="13819" max="13819" width="7.5546875" style="3" customWidth="1"/>
    <col min="13820" max="13820" width="36.77734375" style="3" customWidth="1"/>
    <col min="13821" max="13822" width="0" style="3" hidden="1"/>
    <col min="13823" max="13823" width="16.6640625" style="3" customWidth="1"/>
    <col min="13824" max="13824" width="17.33203125" style="3" customWidth="1"/>
    <col min="13825" max="13825" width="15.5546875" style="3" customWidth="1"/>
    <col min="13826" max="13826" width="0" style="3" hidden="1"/>
    <col min="13827" max="13827" width="16.6640625" style="3" customWidth="1"/>
    <col min="13828" max="13828" width="17.44140625" style="3" customWidth="1"/>
    <col min="13829" max="13830" width="0" style="3" hidden="1"/>
    <col min="13831" max="13833" width="15.33203125" style="3" customWidth="1"/>
    <col min="13834" max="13834" width="17" style="3" customWidth="1"/>
    <col min="13835" max="13835" width="0" style="3" hidden="1"/>
    <col min="13836" max="13837" width="15.5546875" style="3" customWidth="1"/>
    <col min="13838" max="13838" width="13.6640625" style="3" customWidth="1"/>
    <col min="13839" max="13839" width="9" style="3" customWidth="1"/>
    <col min="13840" max="13840" width="49.88671875" style="3" customWidth="1"/>
    <col min="13841" max="13841" width="0" style="3" hidden="1"/>
    <col min="13842" max="13843" width="15.88671875" style="3" customWidth="1"/>
    <col min="13844" max="13844" width="14.5546875" style="3" customWidth="1"/>
    <col min="13845" max="13845" width="16.33203125" style="3" customWidth="1"/>
    <col min="13846" max="13846" width="18.109375" style="3" customWidth="1"/>
    <col min="13847" max="13847" width="14.109375" style="3" customWidth="1"/>
    <col min="13848" max="14074" width="0" style="3" hidden="1"/>
    <col min="14075" max="14075" width="7.5546875" style="3" customWidth="1"/>
    <col min="14076" max="14076" width="36.77734375" style="3" customWidth="1"/>
    <col min="14077" max="14078" width="0" style="3" hidden="1"/>
    <col min="14079" max="14079" width="16.6640625" style="3" customWidth="1"/>
    <col min="14080" max="14080" width="17.33203125" style="3" customWidth="1"/>
    <col min="14081" max="14081" width="15.5546875" style="3" customWidth="1"/>
    <col min="14082" max="14082" width="0" style="3" hidden="1"/>
    <col min="14083" max="14083" width="16.6640625" style="3" customWidth="1"/>
    <col min="14084" max="14084" width="17.44140625" style="3" customWidth="1"/>
    <col min="14085" max="14086" width="0" style="3" hidden="1"/>
    <col min="14087" max="14089" width="15.33203125" style="3" customWidth="1"/>
    <col min="14090" max="14090" width="17" style="3" customWidth="1"/>
    <col min="14091" max="14091" width="0" style="3" hidden="1"/>
    <col min="14092" max="14093" width="15.5546875" style="3" customWidth="1"/>
    <col min="14094" max="14094" width="13.6640625" style="3" customWidth="1"/>
    <col min="14095" max="14095" width="9" style="3" customWidth="1"/>
    <col min="14096" max="14096" width="49.88671875" style="3" customWidth="1"/>
    <col min="14097" max="14097" width="0" style="3" hidden="1"/>
    <col min="14098" max="14099" width="15.88671875" style="3" customWidth="1"/>
    <col min="14100" max="14100" width="14.5546875" style="3" customWidth="1"/>
    <col min="14101" max="14101" width="16.33203125" style="3" customWidth="1"/>
    <col min="14102" max="14102" width="18.109375" style="3" customWidth="1"/>
    <col min="14103" max="14103" width="14.109375" style="3" customWidth="1"/>
    <col min="14104" max="14330" width="0" style="3" hidden="1"/>
    <col min="14331" max="14331" width="7.5546875" style="3" customWidth="1"/>
    <col min="14332" max="14332" width="36.77734375" style="3" customWidth="1"/>
    <col min="14333" max="14334" width="0" style="3" hidden="1"/>
    <col min="14335" max="14335" width="16.6640625" style="3" customWidth="1"/>
    <col min="14336" max="14336" width="17.33203125" style="3" customWidth="1"/>
    <col min="14337" max="14337" width="15.5546875" style="3" customWidth="1"/>
    <col min="14338" max="14338" width="0" style="3" hidden="1"/>
    <col min="14339" max="14339" width="16.6640625" style="3" customWidth="1"/>
    <col min="14340" max="14340" width="17.44140625" style="3" customWidth="1"/>
    <col min="14341" max="14342" width="0" style="3" hidden="1"/>
    <col min="14343" max="14345" width="15.33203125" style="3" customWidth="1"/>
    <col min="14346" max="14346" width="17" style="3" customWidth="1"/>
    <col min="14347" max="14347" width="0" style="3" hidden="1"/>
    <col min="14348" max="14349" width="15.5546875" style="3" customWidth="1"/>
    <col min="14350" max="14350" width="13.6640625" style="3" customWidth="1"/>
    <col min="14351" max="14351" width="9" style="3" customWidth="1"/>
    <col min="14352" max="14352" width="49.88671875" style="3" customWidth="1"/>
    <col min="14353" max="14353" width="0" style="3" hidden="1"/>
    <col min="14354" max="14355" width="15.88671875" style="3" customWidth="1"/>
    <col min="14356" max="14356" width="14.5546875" style="3" customWidth="1"/>
    <col min="14357" max="14357" width="16.33203125" style="3" customWidth="1"/>
    <col min="14358" max="14358" width="18.109375" style="3" customWidth="1"/>
    <col min="14359" max="14359" width="14.109375" style="3" customWidth="1"/>
    <col min="14360" max="14586" width="0" style="3" hidden="1"/>
    <col min="14587" max="14587" width="7.5546875" style="3" customWidth="1"/>
    <col min="14588" max="14588" width="36.77734375" style="3" customWidth="1"/>
    <col min="14589" max="14590" width="0" style="3" hidden="1"/>
    <col min="14591" max="14591" width="16.6640625" style="3" customWidth="1"/>
    <col min="14592" max="14592" width="17.33203125" style="3" customWidth="1"/>
    <col min="14593" max="14593" width="15.5546875" style="3" customWidth="1"/>
    <col min="14594" max="14594" width="0" style="3" hidden="1"/>
    <col min="14595" max="14595" width="16.6640625" style="3" customWidth="1"/>
    <col min="14596" max="14596" width="17.44140625" style="3" customWidth="1"/>
    <col min="14597" max="14598" width="0" style="3" hidden="1"/>
    <col min="14599" max="14601" width="15.33203125" style="3" customWidth="1"/>
    <col min="14602" max="14602" width="17" style="3" customWidth="1"/>
    <col min="14603" max="14603" width="0" style="3" hidden="1"/>
    <col min="14604" max="14605" width="15.5546875" style="3" customWidth="1"/>
    <col min="14606" max="14606" width="13.6640625" style="3" customWidth="1"/>
    <col min="14607" max="14607" width="9" style="3" customWidth="1"/>
    <col min="14608" max="14608" width="49.88671875" style="3" customWidth="1"/>
    <col min="14609" max="14609" width="0" style="3" hidden="1"/>
    <col min="14610" max="14611" width="15.88671875" style="3" customWidth="1"/>
    <col min="14612" max="14612" width="14.5546875" style="3" customWidth="1"/>
    <col min="14613" max="14613" width="16.33203125" style="3" customWidth="1"/>
    <col min="14614" max="14614" width="18.109375" style="3" customWidth="1"/>
    <col min="14615" max="14615" width="14.109375" style="3" customWidth="1"/>
    <col min="14616" max="14842" width="0" style="3" hidden="1"/>
    <col min="14843" max="14843" width="7.5546875" style="3" customWidth="1"/>
    <col min="14844" max="14844" width="36.77734375" style="3" customWidth="1"/>
    <col min="14845" max="14846" width="0" style="3" hidden="1"/>
    <col min="14847" max="14847" width="16.6640625" style="3" customWidth="1"/>
    <col min="14848" max="14848" width="17.33203125" style="3" customWidth="1"/>
    <col min="14849" max="14849" width="15.5546875" style="3" customWidth="1"/>
    <col min="14850" max="14850" width="0" style="3" hidden="1"/>
    <col min="14851" max="14851" width="16.6640625" style="3" customWidth="1"/>
    <col min="14852" max="14852" width="17.44140625" style="3" customWidth="1"/>
    <col min="14853" max="14854" width="0" style="3" hidden="1"/>
    <col min="14855" max="14857" width="15.33203125" style="3" customWidth="1"/>
    <col min="14858" max="14858" width="17" style="3" customWidth="1"/>
    <col min="14859" max="14859" width="0" style="3" hidden="1"/>
    <col min="14860" max="14861" width="15.5546875" style="3" customWidth="1"/>
    <col min="14862" max="14862" width="13.6640625" style="3" customWidth="1"/>
    <col min="14863" max="14863" width="9" style="3" customWidth="1"/>
    <col min="14864" max="14864" width="49.88671875" style="3" customWidth="1"/>
    <col min="14865" max="14865" width="0" style="3" hidden="1"/>
    <col min="14866" max="14867" width="15.88671875" style="3" customWidth="1"/>
    <col min="14868" max="14868" width="14.5546875" style="3" customWidth="1"/>
    <col min="14869" max="14869" width="16.33203125" style="3" customWidth="1"/>
    <col min="14870" max="14870" width="18.109375" style="3" customWidth="1"/>
    <col min="14871" max="14871" width="14.109375" style="3" customWidth="1"/>
    <col min="14872" max="15098" width="0" style="3" hidden="1"/>
    <col min="15099" max="15099" width="7.5546875" style="3" customWidth="1"/>
    <col min="15100" max="15100" width="36.77734375" style="3" customWidth="1"/>
    <col min="15101" max="15102" width="0" style="3" hidden="1"/>
    <col min="15103" max="15103" width="16.6640625" style="3" customWidth="1"/>
    <col min="15104" max="15104" width="17.33203125" style="3" customWidth="1"/>
    <col min="15105" max="15105" width="15.5546875" style="3" customWidth="1"/>
    <col min="15106" max="15106" width="0" style="3" hidden="1"/>
    <col min="15107" max="15107" width="16.6640625" style="3" customWidth="1"/>
    <col min="15108" max="15108" width="17.44140625" style="3" customWidth="1"/>
    <col min="15109" max="15110" width="0" style="3" hidden="1"/>
    <col min="15111" max="15113" width="15.33203125" style="3" customWidth="1"/>
    <col min="15114" max="15114" width="17" style="3" customWidth="1"/>
    <col min="15115" max="15115" width="0" style="3" hidden="1"/>
    <col min="15116" max="15117" width="15.5546875" style="3" customWidth="1"/>
    <col min="15118" max="15118" width="13.6640625" style="3" customWidth="1"/>
    <col min="15119" max="15119" width="9" style="3" customWidth="1"/>
    <col min="15120" max="15120" width="49.88671875" style="3" customWidth="1"/>
    <col min="15121" max="15121" width="0" style="3" hidden="1"/>
    <col min="15122" max="15123" width="15.88671875" style="3" customWidth="1"/>
    <col min="15124" max="15124" width="14.5546875" style="3" customWidth="1"/>
    <col min="15125" max="15125" width="16.33203125" style="3" customWidth="1"/>
    <col min="15126" max="15126" width="18.109375" style="3" customWidth="1"/>
    <col min="15127" max="15127" width="14.109375" style="3" customWidth="1"/>
    <col min="15128" max="15354" width="0" style="3" hidden="1"/>
    <col min="15355" max="15355" width="7.5546875" style="3" customWidth="1"/>
    <col min="15356" max="15356" width="36.77734375" style="3" customWidth="1"/>
    <col min="15357" max="15358" width="0" style="3" hidden="1"/>
    <col min="15359" max="15359" width="16.6640625" style="3" customWidth="1"/>
    <col min="15360" max="15360" width="17.33203125" style="3" customWidth="1"/>
    <col min="15361" max="15361" width="15.5546875" style="3" customWidth="1"/>
    <col min="15362" max="15362" width="0" style="3" hidden="1"/>
    <col min="15363" max="15363" width="16.6640625" style="3" customWidth="1"/>
    <col min="15364" max="15364" width="17.44140625" style="3" customWidth="1"/>
    <col min="15365" max="15366" width="0" style="3" hidden="1"/>
    <col min="15367" max="15369" width="15.33203125" style="3" customWidth="1"/>
    <col min="15370" max="15370" width="17" style="3" customWidth="1"/>
    <col min="15371" max="15371" width="0" style="3" hidden="1"/>
    <col min="15372" max="15373" width="15.5546875" style="3" customWidth="1"/>
    <col min="15374" max="15374" width="13.6640625" style="3" customWidth="1"/>
    <col min="15375" max="15375" width="9" style="3" customWidth="1"/>
    <col min="15376" max="15376" width="49.88671875" style="3" customWidth="1"/>
    <col min="15377" max="15377" width="0" style="3" hidden="1"/>
    <col min="15378" max="15379" width="15.88671875" style="3" customWidth="1"/>
    <col min="15380" max="15380" width="14.5546875" style="3" customWidth="1"/>
    <col min="15381" max="15381" width="16.33203125" style="3" customWidth="1"/>
    <col min="15382" max="15382" width="18.109375" style="3" customWidth="1"/>
    <col min="15383" max="15383" width="14.109375" style="3" customWidth="1"/>
    <col min="15384" max="15610" width="0" style="3" hidden="1"/>
    <col min="15611" max="15611" width="7.5546875" style="3" customWidth="1"/>
    <col min="15612" max="15612" width="36.77734375" style="3" customWidth="1"/>
    <col min="15613" max="15614" width="0" style="3" hidden="1"/>
    <col min="15615" max="15615" width="16.6640625" style="3" customWidth="1"/>
    <col min="15616" max="15616" width="17.33203125" style="3" customWidth="1"/>
    <col min="15617" max="15617" width="15.5546875" style="3" customWidth="1"/>
    <col min="15618" max="15618" width="0" style="3" hidden="1"/>
    <col min="15619" max="15619" width="16.6640625" style="3" customWidth="1"/>
    <col min="15620" max="15620" width="17.44140625" style="3" customWidth="1"/>
    <col min="15621" max="15622" width="0" style="3" hidden="1"/>
    <col min="15623" max="15625" width="15.33203125" style="3" customWidth="1"/>
    <col min="15626" max="15626" width="17" style="3" customWidth="1"/>
    <col min="15627" max="15627" width="0" style="3" hidden="1"/>
    <col min="15628" max="15629" width="15.5546875" style="3" customWidth="1"/>
    <col min="15630" max="15630" width="13.6640625" style="3" customWidth="1"/>
    <col min="15631" max="15631" width="9" style="3" customWidth="1"/>
    <col min="15632" max="15632" width="49.88671875" style="3" customWidth="1"/>
    <col min="15633" max="15633" width="0" style="3" hidden="1"/>
    <col min="15634" max="15635" width="15.88671875" style="3" customWidth="1"/>
    <col min="15636" max="15636" width="14.5546875" style="3" customWidth="1"/>
    <col min="15637" max="15637" width="16.33203125" style="3" customWidth="1"/>
    <col min="15638" max="15638" width="18.109375" style="3" customWidth="1"/>
    <col min="15639" max="15639" width="14.109375" style="3" customWidth="1"/>
    <col min="15640" max="15866" width="0" style="3" hidden="1"/>
    <col min="15867" max="15867" width="7.5546875" style="3" customWidth="1"/>
    <col min="15868" max="15868" width="36.77734375" style="3" customWidth="1"/>
    <col min="15869" max="15870" width="0" style="3" hidden="1"/>
    <col min="15871" max="15871" width="16.6640625" style="3" customWidth="1"/>
    <col min="15872" max="15872" width="17.33203125" style="3" customWidth="1"/>
    <col min="15873" max="15873" width="15.5546875" style="3" customWidth="1"/>
    <col min="15874" max="15874" width="0" style="3" hidden="1"/>
    <col min="15875" max="15875" width="16.6640625" style="3" customWidth="1"/>
    <col min="15876" max="15876" width="17.44140625" style="3" customWidth="1"/>
    <col min="15877" max="15878" width="0" style="3" hidden="1"/>
    <col min="15879" max="15881" width="15.33203125" style="3" customWidth="1"/>
    <col min="15882" max="15882" width="17" style="3" customWidth="1"/>
    <col min="15883" max="15883" width="0" style="3" hidden="1"/>
    <col min="15884" max="15885" width="15.5546875" style="3" customWidth="1"/>
    <col min="15886" max="15886" width="13.6640625" style="3" customWidth="1"/>
    <col min="15887" max="15887" width="9" style="3" customWidth="1"/>
    <col min="15888" max="15888" width="49.88671875" style="3" customWidth="1"/>
    <col min="15889" max="15889" width="0" style="3" hidden="1"/>
    <col min="15890" max="15891" width="15.88671875" style="3" customWidth="1"/>
    <col min="15892" max="15892" width="14.5546875" style="3" customWidth="1"/>
    <col min="15893" max="15893" width="16.33203125" style="3" customWidth="1"/>
    <col min="15894" max="15894" width="18.109375" style="3" customWidth="1"/>
    <col min="15895" max="15895" width="14.109375" style="3" customWidth="1"/>
    <col min="15896" max="16122" width="0" style="3" hidden="1"/>
    <col min="16123" max="16123" width="7.5546875" style="3" customWidth="1"/>
    <col min="16124" max="16124" width="36.77734375" style="3" customWidth="1"/>
    <col min="16125" max="16126" width="0" style="3" hidden="1"/>
    <col min="16127" max="16127" width="16.6640625" style="3" customWidth="1"/>
    <col min="16128" max="16128" width="17.33203125" style="3" customWidth="1"/>
    <col min="16129" max="16129" width="15.5546875" style="3" customWidth="1"/>
    <col min="16130" max="16130" width="0" style="3" hidden="1"/>
    <col min="16131" max="16131" width="16.6640625" style="3" customWidth="1"/>
    <col min="16132" max="16132" width="17.44140625" style="3" customWidth="1"/>
    <col min="16133" max="16134" width="0" style="3" hidden="1"/>
    <col min="16135" max="16137" width="15.33203125" style="3" customWidth="1"/>
    <col min="16138" max="16138" width="17" style="3" customWidth="1"/>
    <col min="16139" max="16139" width="0" style="3" hidden="1"/>
    <col min="16140" max="16141" width="15.5546875" style="3" customWidth="1"/>
    <col min="16142" max="16142" width="13.6640625" style="3" customWidth="1"/>
    <col min="16143" max="16143" width="9" style="3" customWidth="1"/>
    <col min="16144" max="16144" width="49.88671875" style="3" customWidth="1"/>
    <col min="16145" max="16145" width="0" style="3" hidden="1"/>
    <col min="16146" max="16147" width="15.88671875" style="3" customWidth="1"/>
    <col min="16148" max="16148" width="14.5546875" style="3" customWidth="1"/>
    <col min="16149" max="16149" width="16.33203125" style="3" customWidth="1"/>
    <col min="16150" max="16150" width="18.109375" style="3" customWidth="1"/>
    <col min="16151" max="16151" width="14.109375" style="3" customWidth="1"/>
    <col min="16152" max="16384" width="0" style="3" hidden="1"/>
  </cols>
  <sheetData>
    <row r="1" spans="1:23" ht="24.75" customHeight="1">
      <c r="A1" s="178" t="s">
        <v>98</v>
      </c>
      <c r="B1" s="1"/>
      <c r="C1" s="1"/>
      <c r="D1" s="1"/>
      <c r="E1" s="1"/>
      <c r="F1" s="44"/>
      <c r="G1" s="50"/>
      <c r="H1" s="50"/>
      <c r="I1" s="44"/>
      <c r="J1" s="44"/>
      <c r="K1" s="44"/>
      <c r="L1" s="1"/>
      <c r="M1" s="1"/>
      <c r="N1" s="44"/>
      <c r="O1" s="44"/>
      <c r="P1" s="44"/>
      <c r="Q1" s="44"/>
      <c r="R1" s="44"/>
      <c r="S1" s="1"/>
      <c r="T1" s="2"/>
      <c r="U1" s="1"/>
      <c r="V1" s="2"/>
      <c r="W1" s="3"/>
    </row>
    <row r="2" spans="1:23" ht="24.75" customHeight="1">
      <c r="A2" s="179" t="s">
        <v>140</v>
      </c>
      <c r="B2" s="6"/>
      <c r="C2" s="498" t="s">
        <v>141</v>
      </c>
      <c r="D2" s="6"/>
      <c r="E2" s="7"/>
      <c r="F2" s="45"/>
      <c r="G2" s="51"/>
      <c r="H2" s="51"/>
      <c r="I2" s="45"/>
      <c r="J2" s="497"/>
      <c r="K2" s="45"/>
      <c r="L2" s="6"/>
      <c r="M2" s="6"/>
      <c r="N2" s="45"/>
      <c r="O2" s="45"/>
      <c r="P2" s="45"/>
      <c r="Q2" s="45"/>
      <c r="R2" s="45"/>
      <c r="S2" s="6"/>
      <c r="T2" s="7"/>
      <c r="U2" s="6"/>
      <c r="V2" s="7"/>
      <c r="W2" s="3"/>
    </row>
    <row r="3" spans="1:23" ht="26.25" customHeight="1">
      <c r="A3" s="8" t="s">
        <v>48</v>
      </c>
      <c r="B3" s="8"/>
      <c r="C3" s="9"/>
      <c r="D3" s="9"/>
      <c r="E3" s="9"/>
      <c r="F3" s="11"/>
      <c r="G3" s="29"/>
      <c r="H3" s="29"/>
      <c r="I3" s="11"/>
      <c r="J3" s="11"/>
      <c r="K3" s="11"/>
      <c r="L3" s="10"/>
      <c r="M3" s="10"/>
      <c r="N3" s="11"/>
      <c r="O3" s="11"/>
      <c r="P3" s="11"/>
      <c r="Q3" s="11"/>
      <c r="R3" s="11"/>
      <c r="S3" s="14"/>
      <c r="U3" s="14"/>
      <c r="V3" s="13"/>
      <c r="W3" s="3"/>
    </row>
    <row r="4" spans="1:23" ht="15" customHeight="1" thickBot="1">
      <c r="A4" s="15"/>
      <c r="B4" s="15"/>
      <c r="C4" s="9"/>
      <c r="D4" s="9"/>
      <c r="E4" s="9"/>
      <c r="F4" s="11"/>
      <c r="G4" s="29"/>
      <c r="H4" s="29"/>
      <c r="I4" s="11"/>
      <c r="J4" s="11"/>
      <c r="K4" s="11"/>
      <c r="L4" s="135">
        <v>0.05</v>
      </c>
      <c r="M4" s="135">
        <v>0.25</v>
      </c>
      <c r="N4" s="11"/>
      <c r="O4" s="259"/>
      <c r="P4" s="259"/>
      <c r="Q4" s="267">
        <v>0.25</v>
      </c>
      <c r="R4" s="11"/>
      <c r="S4" s="14"/>
      <c r="U4" s="14"/>
      <c r="V4" s="13"/>
      <c r="W4" s="3"/>
    </row>
    <row r="5" spans="1:23" s="19" customFormat="1" ht="67.8" customHeight="1" thickBot="1">
      <c r="A5" s="182" t="s">
        <v>0</v>
      </c>
      <c r="B5" s="183" t="s">
        <v>45</v>
      </c>
      <c r="C5" s="184" t="s">
        <v>1</v>
      </c>
      <c r="D5" s="184" t="s">
        <v>6</v>
      </c>
      <c r="E5" s="185" t="s">
        <v>50</v>
      </c>
      <c r="F5" s="186" t="s">
        <v>33</v>
      </c>
      <c r="G5" s="187" t="s">
        <v>42</v>
      </c>
      <c r="H5" s="187" t="s">
        <v>115</v>
      </c>
      <c r="I5" s="188" t="s">
        <v>43</v>
      </c>
      <c r="J5" s="186" t="s">
        <v>117</v>
      </c>
      <c r="K5" s="186" t="s">
        <v>118</v>
      </c>
      <c r="L5" s="190" t="s">
        <v>119</v>
      </c>
      <c r="M5" s="190" t="s">
        <v>120</v>
      </c>
      <c r="N5" s="189" t="s">
        <v>121</v>
      </c>
      <c r="O5" s="175" t="s">
        <v>122</v>
      </c>
      <c r="P5" s="175" t="s">
        <v>123</v>
      </c>
      <c r="Q5" s="175" t="s">
        <v>124</v>
      </c>
      <c r="R5" s="232" t="s">
        <v>34</v>
      </c>
      <c r="S5" s="191" t="s">
        <v>44</v>
      </c>
      <c r="T5" s="168" t="s">
        <v>47</v>
      </c>
      <c r="U5" s="167" t="s">
        <v>7</v>
      </c>
      <c r="V5" s="18"/>
    </row>
    <row r="6" spans="1:23" s="204" customFormat="1" ht="25.8" customHeight="1">
      <c r="A6" s="208">
        <v>1</v>
      </c>
      <c r="B6" s="427"/>
      <c r="C6" s="209"/>
      <c r="D6" s="33"/>
      <c r="E6" s="33"/>
      <c r="F6" s="203"/>
      <c r="G6" s="210"/>
      <c r="H6" s="468"/>
      <c r="I6" s="39">
        <f>Table13514520105[[#This Row],[ค่าบริการรายเดือนตาม Package]]</f>
        <v>0</v>
      </c>
      <c r="J6" s="203"/>
      <c r="K6" s="203"/>
      <c r="L6" s="428">
        <f>IF(Table13514520105[[#This Row],[ค่าขายอุปกรณ์]]&gt;Table13514520105[[#This Row],[ต้นทุนค่าขายอุปกรณ์]],Table13514520105[[#This Row],[ต้นทุนค่าขายอุปกรณ์]]*$L$4,Table13514520105[[#This Row],[ค่าขายอุปกรณ์]]*$L$4)</f>
        <v>0</v>
      </c>
      <c r="M6" s="428">
        <f>IF(Table13514520105[[#This Row],[ค่าขายอุปกรณ์]]&gt;Table13514520105[[#This Row],[ต้นทุนค่าขายอุปกรณ์]],SUM(Table13514520105[[#This Row],[ค่าขายอุปกรณ์]]-Table13514520105[[#This Row],[ต้นทุนค่าขายอุปกรณ์]])*$M$4,0)</f>
        <v>0</v>
      </c>
      <c r="N6" s="211">
        <f>SUM(Table13514520105[[#This Row],[คอมฯอุปกรณ์
 5%]:[คอมฯ อุปกรณ์
25%]])</f>
        <v>0</v>
      </c>
      <c r="O6" s="417">
        <v>0</v>
      </c>
      <c r="P6" s="417">
        <v>0</v>
      </c>
      <c r="Q6" s="417">
        <f>(Table13514520105[[#This Row],[ค่าติดตั้ง/ค่าเชื่อมสัญญาณ]]-Table13514520105[[#This Row],[ต้นทุนค่าติดตั้ง/ค่าเชื่อมสัญญาณ]])*Q4</f>
        <v>0</v>
      </c>
      <c r="R6" s="429">
        <f>Table13514520105[[#This Row],[รายการเบิก
คอมขาย]]+Table13514520105[[#This Row],[Total
คอมฯ อุปกรณ์]]+Table13514520105[[#This Row],[Total 
คอมฯค่าติดตั้ง/ค่าเชื่อมสัญญาณ]]</f>
        <v>0</v>
      </c>
      <c r="S6" s="169"/>
      <c r="T6" s="471"/>
      <c r="U6" s="240"/>
      <c r="V6" s="3"/>
    </row>
    <row r="7" spans="1:23" s="204" customFormat="1" ht="25.8" customHeight="1">
      <c r="A7" s="205">
        <v>3.1</v>
      </c>
      <c r="B7" s="212"/>
      <c r="C7" s="353" t="s">
        <v>129</v>
      </c>
      <c r="D7" s="201"/>
      <c r="E7" s="200"/>
      <c r="F7" s="201"/>
      <c r="G7" s="202"/>
      <c r="H7" s="202"/>
      <c r="I7" s="213"/>
      <c r="J7" s="170"/>
      <c r="K7" s="174"/>
      <c r="L7" s="430"/>
      <c r="M7" s="431"/>
      <c r="N7" s="213"/>
      <c r="O7" s="213"/>
      <c r="P7" s="213"/>
      <c r="Q7" s="213"/>
      <c r="R7" s="432"/>
      <c r="S7" s="171"/>
      <c r="T7" s="472"/>
      <c r="U7" s="238"/>
      <c r="V7" s="172"/>
    </row>
    <row r="8" spans="1:23" s="204" customFormat="1" ht="26.4" customHeight="1" thickBot="1">
      <c r="A8" s="207">
        <v>3.2</v>
      </c>
      <c r="B8" s="206"/>
      <c r="C8" s="322"/>
      <c r="D8" s="35"/>
      <c r="E8" s="200"/>
      <c r="F8" s="41"/>
      <c r="G8" s="43"/>
      <c r="H8" s="43"/>
      <c r="I8" s="46"/>
      <c r="J8" s="201"/>
      <c r="K8" s="201"/>
      <c r="L8" s="431"/>
      <c r="M8" s="431"/>
      <c r="N8" s="46"/>
      <c r="O8" s="46"/>
      <c r="P8" s="46"/>
      <c r="Q8" s="46"/>
      <c r="R8" s="433"/>
      <c r="S8" s="173"/>
      <c r="T8" s="247"/>
      <c r="U8" s="239"/>
      <c r="V8" s="214"/>
    </row>
    <row r="9" spans="1:23" s="204" customFormat="1" ht="25.8" customHeight="1">
      <c r="A9" s="434">
        <v>2</v>
      </c>
      <c r="B9" s="435"/>
      <c r="C9" s="436"/>
      <c r="D9" s="33"/>
      <c r="E9" s="33"/>
      <c r="F9" s="203"/>
      <c r="G9" s="210"/>
      <c r="H9" s="210"/>
      <c r="I9" s="211">
        <f>Table13514520105[[#This Row],[ค่าบริการรายเดือนตาม Package]]*20%</f>
        <v>0</v>
      </c>
      <c r="J9" s="203"/>
      <c r="K9" s="437"/>
      <c r="L9" s="428">
        <f>IF(Table13514520105[[#This Row],[ค่าขายอุปกรณ์]]&gt;Table13514520105[[#This Row],[ต้นทุนค่าขายอุปกรณ์]],Table13514520105[[#This Row],[ต้นทุนค่าขายอุปกรณ์]]*$L$4,Table13514520105[[#This Row],[ค่าขายอุปกรณ์]]*$L$4)</f>
        <v>0</v>
      </c>
      <c r="M9" s="428">
        <f>IF(Table13514520105[[#This Row],[ค่าขายอุปกรณ์]]&gt;Table13514520105[[#This Row],[ต้นทุนค่าขายอุปกรณ์]],SUM(Table13514520105[[#This Row],[ค่าขายอุปกรณ์]]-Table13514520105[[#This Row],[ต้นทุนค่าขายอุปกรณ์]])*$M$4,0)</f>
        <v>0</v>
      </c>
      <c r="N9" s="211">
        <f>SUM(Table13514520105[[#This Row],[คอมฯอุปกรณ์
 5%]:[คอมฯ อุปกรณ์
25%]])</f>
        <v>0</v>
      </c>
      <c r="O9" s="417"/>
      <c r="P9" s="417">
        <v>0</v>
      </c>
      <c r="Q9" s="417">
        <f>(Table13514520105[[#This Row],[ค่าติดตั้ง/ค่าเชื่อมสัญญาณ]]-Table13514520105[[#This Row],[ต้นทุนค่าติดตั้ง/ค่าเชื่อมสัญญาณ]])*Q4</f>
        <v>0</v>
      </c>
      <c r="R9" s="429">
        <f>Table13514520105[[#This Row],[รายการเบิก
คอมขาย]]+Table13514520105[[#This Row],[Total
คอมฯ อุปกรณ์]]+Table13514520105[[#This Row],[Total 
คอมฯค่าติดตั้ง/ค่าเชื่อมสัญญาณ]]</f>
        <v>0</v>
      </c>
      <c r="S9" s="169"/>
      <c r="T9" s="246"/>
      <c r="U9" s="240"/>
      <c r="V9" s="3"/>
    </row>
    <row r="10" spans="1:23" s="204" customFormat="1" ht="25.2" customHeight="1">
      <c r="A10" s="205">
        <v>4.0999999999999996</v>
      </c>
      <c r="B10" s="212"/>
      <c r="C10" s="438"/>
      <c r="D10" s="201"/>
      <c r="E10" s="200"/>
      <c r="F10" s="201"/>
      <c r="G10" s="202"/>
      <c r="H10" s="202"/>
      <c r="I10" s="213"/>
      <c r="J10" s="170"/>
      <c r="K10" s="174"/>
      <c r="L10" s="430"/>
      <c r="M10" s="431"/>
      <c r="N10" s="213"/>
      <c r="O10" s="213"/>
      <c r="P10" s="213"/>
      <c r="Q10" s="213"/>
      <c r="R10" s="432"/>
      <c r="S10" s="171"/>
      <c r="T10" s="401"/>
      <c r="U10" s="238"/>
      <c r="V10" s="172"/>
    </row>
    <row r="11" spans="1:23" s="204" customFormat="1" ht="15.6" thickBot="1">
      <c r="A11" s="207">
        <v>4.2</v>
      </c>
      <c r="B11" s="206"/>
      <c r="C11" s="322"/>
      <c r="D11" s="35"/>
      <c r="E11" s="200"/>
      <c r="F11" s="41"/>
      <c r="G11" s="43"/>
      <c r="H11" s="43"/>
      <c r="I11" s="46"/>
      <c r="J11" s="201"/>
      <c r="K11" s="201"/>
      <c r="L11" s="431"/>
      <c r="M11" s="431"/>
      <c r="N11" s="46"/>
      <c r="O11" s="46"/>
      <c r="P11" s="46"/>
      <c r="Q11" s="46"/>
      <c r="R11" s="433"/>
      <c r="S11" s="173"/>
      <c r="T11" s="402"/>
      <c r="U11" s="239"/>
      <c r="V11" s="439"/>
    </row>
    <row r="12" spans="1:23" s="204" customFormat="1" ht="25.8" customHeight="1">
      <c r="A12" s="440">
        <v>3</v>
      </c>
      <c r="B12" s="441"/>
      <c r="C12" s="209"/>
      <c r="D12" s="33"/>
      <c r="E12" s="33"/>
      <c r="F12" s="203"/>
      <c r="G12" s="210"/>
      <c r="H12" s="210"/>
      <c r="I12" s="39">
        <f>Table13514520105[[#This Row],[ค่าบริการรายเดือนตาม Package]]</f>
        <v>0</v>
      </c>
      <c r="J12" s="203"/>
      <c r="K12" s="39"/>
      <c r="L12" s="428">
        <f>IF(Table13514520105[[#This Row],[ค่าขายอุปกรณ์]]&gt;Table13514520105[[#This Row],[ต้นทุนค่าขายอุปกรณ์]],Table13514520105[[#This Row],[ต้นทุนค่าขายอุปกรณ์]]*$L$4,Table13514520105[[#This Row],[ค่าขายอุปกรณ์]]*$L$4)</f>
        <v>0</v>
      </c>
      <c r="M12" s="428">
        <f>IF(Table13514520105[[#This Row],[ค่าขายอุปกรณ์]]&gt;Table13514520105[[#This Row],[ต้นทุนค่าขายอุปกรณ์]],SUM(Table13514520105[[#This Row],[ค่าขายอุปกรณ์]]-Table13514520105[[#This Row],[ต้นทุนค่าขายอุปกรณ์]])*$M$4,0)</f>
        <v>0</v>
      </c>
      <c r="N12" s="211">
        <f>SUM(Table13514520105[[#This Row],[คอมฯอุปกรณ์
 5%]:[คอมฯ อุปกรณ์
25%]])</f>
        <v>0</v>
      </c>
      <c r="O12" s="417"/>
      <c r="P12" s="417"/>
      <c r="Q12" s="417">
        <f>(Table13514520105[[#This Row],[ค่าติดตั้ง/ค่าเชื่อมสัญญาณ]]-Table13514520105[[#This Row],[ต้นทุนค่าติดตั้ง/ค่าเชื่อมสัญญาณ]])*Q4</f>
        <v>0</v>
      </c>
      <c r="R12" s="429">
        <f>Table13514520105[[#This Row],[รายการเบิก
คอมขาย]]+Table13514520105[[#This Row],[Total
คอมฯ อุปกรณ์]]+Table13514520105[[#This Row],[Total 
คอมฯค่าติดตั้ง/ค่าเชื่อมสัญญาณ]]</f>
        <v>0</v>
      </c>
      <c r="S12" s="403"/>
      <c r="T12" s="404"/>
      <c r="U12" s="405"/>
      <c r="V12" s="3"/>
    </row>
    <row r="13" spans="1:23" s="204" customFormat="1" ht="25.8" customHeight="1">
      <c r="A13" s="442">
        <v>7.1</v>
      </c>
      <c r="B13" s="206"/>
      <c r="C13" s="443"/>
      <c r="D13" s="200"/>
      <c r="E13" s="200"/>
      <c r="F13" s="201"/>
      <c r="G13" s="202"/>
      <c r="H13" s="202"/>
      <c r="I13" s="213"/>
      <c r="J13" s="170"/>
      <c r="K13" s="174"/>
      <c r="L13" s="430"/>
      <c r="M13" s="431"/>
      <c r="N13" s="213"/>
      <c r="O13" s="213"/>
      <c r="P13" s="213"/>
      <c r="Q13" s="213"/>
      <c r="R13" s="432"/>
      <c r="S13" s="406"/>
      <c r="T13" s="407"/>
      <c r="U13" s="408"/>
      <c r="V13" s="3"/>
    </row>
    <row r="14" spans="1:23" s="204" customFormat="1" ht="15">
      <c r="A14" s="207">
        <v>7.2</v>
      </c>
      <c r="B14" s="206"/>
      <c r="C14" s="444"/>
      <c r="D14" s="200"/>
      <c r="E14" s="200"/>
      <c r="F14" s="201"/>
      <c r="G14" s="202"/>
      <c r="H14" s="202"/>
      <c r="I14" s="46"/>
      <c r="J14" s="201"/>
      <c r="K14" s="201"/>
      <c r="L14" s="431"/>
      <c r="M14" s="431"/>
      <c r="N14" s="445"/>
      <c r="O14" s="445"/>
      <c r="P14" s="445"/>
      <c r="Q14" s="46"/>
      <c r="R14" s="433"/>
      <c r="S14" s="409"/>
      <c r="T14" s="410"/>
      <c r="U14" s="36"/>
      <c r="V14" s="3"/>
    </row>
    <row r="15" spans="1:23" s="451" customFormat="1" ht="18.600000000000001" hidden="1" customHeight="1">
      <c r="A15" s="446">
        <v>5</v>
      </c>
      <c r="B15" s="447"/>
      <c r="C15" s="209"/>
      <c r="D15" s="448"/>
      <c r="E15" s="33"/>
      <c r="F15" s="203"/>
      <c r="G15" s="210"/>
      <c r="H15" s="211"/>
      <c r="I15" s="211">
        <f>Table13514520105[[#This Row],[ค่าบริการรายเดือนตาม Package]]+Table13514520105[[#This Row],[รายการเบิก
คอมขายเพิ่มเติม
(เป้าตามกำหนด)
100-200%]]</f>
        <v>0</v>
      </c>
      <c r="J15" s="203"/>
      <c r="K15" s="203"/>
      <c r="L15" s="428">
        <f>IF(Table13514520105[[#This Row],[ค่าขายอุปกรณ์]]&gt;Table13514520105[[#This Row],[ต้นทุนค่าขายอุปกรณ์]],Table13514520105[[#This Row],[ต้นทุนค่าขายอุปกรณ์]]*$L$4,Table13514520105[[#This Row],[ค่าขายอุปกรณ์]]*$L$4)</f>
        <v>0</v>
      </c>
      <c r="M15" s="428">
        <f>IF(Table13514520105[[#This Row],[ค่าขายอุปกรณ์]]&gt;Table13514520105[[#This Row],[ต้นทุนค่าขายอุปกรณ์]],SUM(Table13514520105[[#This Row],[ค่าขายอุปกรณ์]]-Table13514520105[[#This Row],[ต้นทุนค่าขายอุปกรณ์]])*$M$4,0)</f>
        <v>0</v>
      </c>
      <c r="N15" s="211">
        <f>SUM(Table13514520105[[#This Row],[คอมฯอุปกรณ์
 5%]:[คอมฯ อุปกรณ์
25%]])</f>
        <v>0</v>
      </c>
      <c r="O15" s="417"/>
      <c r="P15" s="417"/>
      <c r="Q15" s="417">
        <f>(Table13514520105[[#This Row],[ค่าติดตั้ง/ค่าเชื่อมสัญญาณ]]-Table13514520105[[#This Row],[ต้นทุนค่าติดตั้ง/ค่าเชื่อมสัญญาณ]])*Q13</f>
        <v>0</v>
      </c>
      <c r="R15" s="429">
        <f>Table13514520105[[#This Row],[รายการเบิก
คอมขาย]]+Table13514520105[[#This Row],[Total
คอมฯ อุปกรณ์]]+Table13514520105[[#This Row],[Total 
คอมฯค่าติดตั้ง/ค่าเชื่อมสัญญาณ]]</f>
        <v>0</v>
      </c>
      <c r="S15" s="403"/>
      <c r="T15" s="469"/>
      <c r="U15" s="405"/>
      <c r="V15" s="450"/>
    </row>
    <row r="16" spans="1:23" s="451" customFormat="1" ht="22.8" hidden="1" customHeight="1">
      <c r="A16" s="452">
        <v>8.1</v>
      </c>
      <c r="B16" s="453"/>
      <c r="C16" s="443"/>
      <c r="D16" s="200"/>
      <c r="E16" s="200"/>
      <c r="F16" s="201"/>
      <c r="G16" s="202"/>
      <c r="H16" s="202"/>
      <c r="I16" s="213"/>
      <c r="J16" s="47"/>
      <c r="K16" s="157"/>
      <c r="L16" s="430"/>
      <c r="M16" s="431"/>
      <c r="N16" s="213"/>
      <c r="O16" s="213"/>
      <c r="P16" s="213"/>
      <c r="Q16" s="213"/>
      <c r="R16" s="432"/>
      <c r="S16" s="21"/>
      <c r="T16" s="368"/>
      <c r="U16" s="241"/>
      <c r="V16" s="450"/>
    </row>
    <row r="17" spans="1:23" s="451" customFormat="1" ht="27" hidden="1" customHeight="1" thickBot="1">
      <c r="A17" s="454">
        <v>8.1999999999999993</v>
      </c>
      <c r="B17" s="453"/>
      <c r="C17" s="455"/>
      <c r="D17" s="200"/>
      <c r="E17" s="34"/>
      <c r="F17" s="201"/>
      <c r="G17" s="202"/>
      <c r="H17" s="202"/>
      <c r="I17" s="46"/>
      <c r="J17" s="201"/>
      <c r="K17" s="201"/>
      <c r="L17" s="431"/>
      <c r="M17" s="431"/>
      <c r="N17" s="445"/>
      <c r="O17" s="445"/>
      <c r="P17" s="445"/>
      <c r="Q17" s="46"/>
      <c r="R17" s="433"/>
      <c r="S17" s="22"/>
      <c r="T17" s="367"/>
      <c r="U17" s="242"/>
      <c r="V17" s="456"/>
    </row>
    <row r="18" spans="1:23" ht="15" hidden="1">
      <c r="A18" s="457">
        <v>9</v>
      </c>
      <c r="B18" s="458"/>
      <c r="C18" s="209"/>
      <c r="D18" s="448"/>
      <c r="E18" s="33"/>
      <c r="F18" s="203"/>
      <c r="G18" s="449"/>
      <c r="H18" s="449"/>
      <c r="I18" s="211">
        <f>Table13514520105[[#This Row],[ค่าบริการรายเดือนตาม Package]]</f>
        <v>0</v>
      </c>
      <c r="J18" s="203"/>
      <c r="K18" s="203"/>
      <c r="L18" s="428">
        <f>IF(Table13514520105[[#This Row],[ค่าขายอุปกรณ์]]&gt;Table13514520105[[#This Row],[ต้นทุนค่าขายอุปกรณ์]],Table13514520105[[#This Row],[ต้นทุนค่าขายอุปกรณ์]]*$L$4,Table13514520105[[#This Row],[ค่าขายอุปกรณ์]]*$L$4)</f>
        <v>0</v>
      </c>
      <c r="M18" s="428">
        <f>IF(Table13514520105[[#This Row],[ค่าขายอุปกรณ์]]&gt;Table13514520105[[#This Row],[ต้นทุนค่าขายอุปกรณ์]],SUM(Table13514520105[[#This Row],[ค่าขายอุปกรณ์]]-Table13514520105[[#This Row],[ต้นทุนค่าขายอุปกรณ์]])*$M$4,0)</f>
        <v>0</v>
      </c>
      <c r="N18" s="211"/>
      <c r="O18" s="417"/>
      <c r="P18" s="417"/>
      <c r="Q18" s="417"/>
      <c r="R18" s="429">
        <f>Table13514520105[[#This Row],[รายการเบิก
คอมขาย]]+Table13514520105[[#This Row],[Total
คอมฯ อุปกรณ์]]+Table13514520105[[#This Row],[Total 
คอมฯค่าติดตั้ง/ค่าเชื่อมสัญญาณ]]</f>
        <v>0</v>
      </c>
      <c r="S18" s="20"/>
      <c r="T18" s="369"/>
      <c r="U18" s="243"/>
      <c r="V18" s="450"/>
      <c r="W18" s="3"/>
    </row>
    <row r="19" spans="1:23" s="451" customFormat="1" ht="22.2" hidden="1" customHeight="1">
      <c r="A19" s="452">
        <v>9.1</v>
      </c>
      <c r="B19" s="453"/>
      <c r="C19" s="443"/>
      <c r="D19" s="200"/>
      <c r="E19" s="200"/>
      <c r="F19" s="201"/>
      <c r="G19" s="202"/>
      <c r="H19" s="202"/>
      <c r="I19" s="213"/>
      <c r="J19" s="47"/>
      <c r="K19" s="157"/>
      <c r="L19" s="430"/>
      <c r="M19" s="431"/>
      <c r="N19" s="213"/>
      <c r="O19" s="213"/>
      <c r="P19" s="213"/>
      <c r="Q19" s="213"/>
      <c r="R19" s="432"/>
      <c r="S19" s="21"/>
      <c r="T19" s="368"/>
      <c r="U19" s="241"/>
      <c r="V19" s="450"/>
    </row>
    <row r="20" spans="1:23" ht="21.6" hidden="1" customHeight="1" thickBot="1">
      <c r="A20" s="454">
        <v>9.1999999999999993</v>
      </c>
      <c r="B20" s="453"/>
      <c r="C20" s="455"/>
      <c r="D20" s="200"/>
      <c r="E20" s="34"/>
      <c r="F20" s="201"/>
      <c r="G20" s="202"/>
      <c r="H20" s="202"/>
      <c r="I20" s="46"/>
      <c r="J20" s="201"/>
      <c r="K20" s="201"/>
      <c r="L20" s="431"/>
      <c r="M20" s="431"/>
      <c r="N20" s="445"/>
      <c r="O20" s="445"/>
      <c r="P20" s="445"/>
      <c r="Q20" s="445"/>
      <c r="R20" s="433"/>
      <c r="S20" s="23"/>
      <c r="T20" s="370"/>
      <c r="U20" s="244"/>
      <c r="V20" s="456"/>
      <c r="W20" s="3"/>
    </row>
    <row r="21" spans="1:23" ht="24.6" hidden="1" customHeight="1">
      <c r="A21" s="457">
        <v>10</v>
      </c>
      <c r="B21" s="458"/>
      <c r="C21" s="209"/>
      <c r="D21" s="448"/>
      <c r="E21" s="33"/>
      <c r="F21" s="203"/>
      <c r="G21" s="449"/>
      <c r="H21" s="449"/>
      <c r="I21" s="211">
        <f>Table13514520105[[#This Row],[ค่าบริการรายเดือนตาม Package]]</f>
        <v>0</v>
      </c>
      <c r="J21" s="203"/>
      <c r="K21" s="203"/>
      <c r="L21" s="428">
        <f>IF(Table13514520105[[#This Row],[ค่าขายอุปกรณ์]]&gt;Table13514520105[[#This Row],[ต้นทุนค่าขายอุปกรณ์]],Table13514520105[[#This Row],[ต้นทุนค่าขายอุปกรณ์]]*$L$4,Table13514520105[[#This Row],[ค่าขายอุปกรณ์]]*$L$4)</f>
        <v>0</v>
      </c>
      <c r="M21" s="428">
        <f>IF(Table13514520105[[#This Row],[ค่าขายอุปกรณ์]]&gt;Table13514520105[[#This Row],[ต้นทุนค่าขายอุปกรณ์]],SUM(Table13514520105[[#This Row],[ค่าขายอุปกรณ์]]-Table13514520105[[#This Row],[ต้นทุนค่าขายอุปกรณ์]])*$M$4,0)</f>
        <v>0</v>
      </c>
      <c r="N21" s="211"/>
      <c r="O21" s="417"/>
      <c r="P21" s="417"/>
      <c r="Q21" s="417"/>
      <c r="R21" s="429">
        <f>Table13514520105[[#This Row],[รายการเบิก
คอมขาย]]+Table13514520105[[#This Row],[Total
คอมฯ อุปกรณ์]]+Table13514520105[[#This Row],[Total 
คอมฯค่าติดตั้ง/ค่าเชื่อมสัญญาณ]]</f>
        <v>0</v>
      </c>
      <c r="S21" s="20"/>
      <c r="T21" s="369"/>
      <c r="U21" s="243"/>
      <c r="V21" s="450"/>
      <c r="W21" s="3"/>
    </row>
    <row r="22" spans="1:23" s="451" customFormat="1" ht="22.8" hidden="1" customHeight="1">
      <c r="A22" s="452">
        <v>10.1</v>
      </c>
      <c r="B22" s="453"/>
      <c r="C22" s="443"/>
      <c r="D22" s="200"/>
      <c r="E22" s="200"/>
      <c r="F22" s="201"/>
      <c r="G22" s="202"/>
      <c r="H22" s="202"/>
      <c r="I22" s="213"/>
      <c r="J22" s="47"/>
      <c r="K22" s="157"/>
      <c r="L22" s="430"/>
      <c r="M22" s="431"/>
      <c r="N22" s="213"/>
      <c r="O22" s="213"/>
      <c r="P22" s="213"/>
      <c r="Q22" s="213"/>
      <c r="R22" s="432"/>
      <c r="S22" s="21"/>
      <c r="T22" s="368"/>
      <c r="U22" s="241"/>
      <c r="V22" s="450"/>
    </row>
    <row r="23" spans="1:23" ht="27" hidden="1" customHeight="1">
      <c r="A23" s="454">
        <v>10.199999999999999</v>
      </c>
      <c r="B23" s="453"/>
      <c r="C23" s="455"/>
      <c r="D23" s="200"/>
      <c r="E23" s="34"/>
      <c r="F23" s="201"/>
      <c r="G23" s="202"/>
      <c r="H23" s="202"/>
      <c r="I23" s="46"/>
      <c r="J23" s="201"/>
      <c r="K23" s="201"/>
      <c r="L23" s="431"/>
      <c r="M23" s="431"/>
      <c r="N23" s="445"/>
      <c r="O23" s="445"/>
      <c r="P23" s="445"/>
      <c r="Q23" s="445"/>
      <c r="R23" s="433"/>
      <c r="S23" s="23"/>
      <c r="T23" s="370"/>
      <c r="U23" s="244"/>
      <c r="V23" s="450"/>
      <c r="W23" s="3"/>
    </row>
    <row r="24" spans="1:23" ht="25.8" customHeight="1" thickBot="1">
      <c r="A24" s="192"/>
      <c r="B24" s="193"/>
      <c r="C24" s="194" t="s">
        <v>5</v>
      </c>
      <c r="D24" s="195"/>
      <c r="E24" s="195"/>
      <c r="F24" s="218">
        <f>SUBTOTAL(109,Table13514520105[ค่าบริการรายเดือนตาม Package])</f>
        <v>0</v>
      </c>
      <c r="G24" s="196"/>
      <c r="H24" s="196"/>
      <c r="I24" s="218">
        <f>SUBTOTAL(109,Table13514520105[รายการเบิก
คอมขาย])</f>
        <v>0</v>
      </c>
      <c r="J24" s="218">
        <f>SUBTOTAL(109,Table13514520105[ค่าขายอุปกรณ์])</f>
        <v>0</v>
      </c>
      <c r="K24" s="218">
        <f>SUBTOTAL(109,Table13514520105[ต้นทุนค่าขายอุปกรณ์])</f>
        <v>0</v>
      </c>
      <c r="L24" s="218">
        <f>SUBTOTAL(109,Table13514520105[คอมฯอุปกรณ์
 5%])</f>
        <v>0</v>
      </c>
      <c r="M24" s="218">
        <f>SUBTOTAL(109,Table13514520105[คอมฯ อุปกรณ์
25%])</f>
        <v>0</v>
      </c>
      <c r="N24" s="218">
        <f>SUBTOTAL(109,Table13514520105[Total
คอมฯ อุปกรณ์])</f>
        <v>0</v>
      </c>
      <c r="O24" s="218"/>
      <c r="P24" s="218"/>
      <c r="Q24" s="218"/>
      <c r="R24" s="233">
        <f>SUBTOTAL(109,Table13514520105[รวมค่าคอมฯ])</f>
        <v>0</v>
      </c>
      <c r="S24" s="196">
        <f>SUBTOTAL(109,Table13514520105[เลขที่ใบกำกับ/ใบเสร็จรับเงิน])</f>
        <v>0</v>
      </c>
      <c r="T24" s="248">
        <f>SUBTOTAL(109,Table13514520105[เลขที่นำส่งเงิน
])</f>
        <v>0</v>
      </c>
      <c r="U24" s="245"/>
      <c r="V24" s="159"/>
      <c r="W24" s="3"/>
    </row>
    <row r="25" spans="1:23" ht="15.6">
      <c r="A25" s="24"/>
      <c r="B25" s="24"/>
      <c r="C25" s="25"/>
      <c r="D25" s="25"/>
      <c r="E25" s="25"/>
      <c r="F25" s="11"/>
      <c r="G25" s="29"/>
      <c r="H25" s="29"/>
      <c r="I25" s="11"/>
      <c r="J25" s="11"/>
      <c r="K25" s="11"/>
      <c r="L25" s="26"/>
      <c r="M25" s="26"/>
      <c r="N25" s="11"/>
      <c r="O25" s="11"/>
      <c r="P25" s="11"/>
      <c r="Q25" s="11"/>
      <c r="R25" s="11"/>
      <c r="S25" s="28"/>
      <c r="T25" s="27"/>
      <c r="U25" s="28"/>
      <c r="W25" s="28"/>
    </row>
    <row r="26" spans="1:23" ht="28.5" customHeight="1">
      <c r="L26" s="37"/>
      <c r="M26" s="37"/>
      <c r="S26" s="30"/>
      <c r="U26" s="30"/>
    </row>
    <row r="27" spans="1:23" ht="28.5" customHeight="1">
      <c r="S27" s="4"/>
      <c r="U27" s="4"/>
    </row>
    <row r="28" spans="1:23" ht="28.5" hidden="1" customHeight="1">
      <c r="S28" s="31"/>
      <c r="T28" s="181"/>
      <c r="U28" s="31"/>
    </row>
    <row r="29" spans="1:23" ht="28.5" hidden="1" customHeight="1">
      <c r="S29" s="31"/>
      <c r="T29" s="181"/>
      <c r="U29" s="31"/>
    </row>
    <row r="30" spans="1:23" ht="15" hidden="1">
      <c r="C30" s="4"/>
      <c r="D30" s="37"/>
      <c r="E30" s="37"/>
    </row>
    <row r="31" spans="1:23" ht="15" hidden="1">
      <c r="C31" s="32"/>
      <c r="D31" s="38"/>
      <c r="E31" s="38"/>
    </row>
    <row r="32" spans="1:23" ht="15" hidden="1"/>
    <row r="160" spans="10:10" ht="15" hidden="1">
      <c r="J160" s="37">
        <v>3</v>
      </c>
    </row>
  </sheetData>
  <sheetProtection formatCells="0" insertRows="0" insertHyperlinks="0" deleteRows="0" sort="0" autoFilter="0" pivotTables="0"/>
  <phoneticPr fontId="23" type="noConversion"/>
  <dataValidations count="3">
    <dataValidation type="list" allowBlank="1" showInputMessage="1" showErrorMessage="1" sqref="JH65530:JH65559 TD65530:TD65559 ACZ65530:ACZ65559 AMV65530:AMV65559 AWR65530:AWR65559 BGN65530:BGN65559 BQJ65530:BQJ65559 CAF65530:CAF65559 CKB65530:CKB65559 CTX65530:CTX65559 DDT65530:DDT65559 DNP65530:DNP65559 DXL65530:DXL65559 EHH65530:EHH65559 ERD65530:ERD65559 FAZ65530:FAZ65559 FKV65530:FKV65559 FUR65530:FUR65559 GEN65530:GEN65559 GOJ65530:GOJ65559 GYF65530:GYF65559 HIB65530:HIB65559 HRX65530:HRX65559 IBT65530:IBT65559 ILP65530:ILP65559 IVL65530:IVL65559 JFH65530:JFH65559 JPD65530:JPD65559 JYZ65530:JYZ65559 KIV65530:KIV65559 KSR65530:KSR65559 LCN65530:LCN65559 LMJ65530:LMJ65559 LWF65530:LWF65559 MGB65530:MGB65559 MPX65530:MPX65559 MZT65530:MZT65559 NJP65530:NJP65559 NTL65530:NTL65559 ODH65530:ODH65559 OND65530:OND65559 OWZ65530:OWZ65559 PGV65530:PGV65559 PQR65530:PQR65559 QAN65530:QAN65559 QKJ65530:QKJ65559 QUF65530:QUF65559 REB65530:REB65559 RNX65530:RNX65559 RXT65530:RXT65559 SHP65530:SHP65559 SRL65530:SRL65559 TBH65530:TBH65559 TLD65530:TLD65559 TUZ65530:TUZ65559 UEV65530:UEV65559 UOR65530:UOR65559 UYN65530:UYN65559 VIJ65530:VIJ65559 VSF65530:VSF65559 WCB65530:WCB65559 WLX65530:WLX65559 WVT65530:WVT65559 JH131066:JH131095 TD131066:TD131095 ACZ131066:ACZ131095 AMV131066:AMV131095 AWR131066:AWR131095 BGN131066:BGN131095 BQJ131066:BQJ131095 CAF131066:CAF131095 CKB131066:CKB131095 CTX131066:CTX131095 DDT131066:DDT131095 DNP131066:DNP131095 DXL131066:DXL131095 EHH131066:EHH131095 ERD131066:ERD131095 FAZ131066:FAZ131095 FKV131066:FKV131095 FUR131066:FUR131095 GEN131066:GEN131095 GOJ131066:GOJ131095 GYF131066:GYF131095 HIB131066:HIB131095 HRX131066:HRX131095 IBT131066:IBT131095 ILP131066:ILP131095 IVL131066:IVL131095 JFH131066:JFH131095 JPD131066:JPD131095 JYZ131066:JYZ131095 KIV131066:KIV131095 KSR131066:KSR131095 LCN131066:LCN131095 LMJ131066:LMJ131095 LWF131066:LWF131095 MGB131066:MGB131095 MPX131066:MPX131095 MZT131066:MZT131095 NJP131066:NJP131095 NTL131066:NTL131095 ODH131066:ODH131095 OND131066:OND131095 OWZ131066:OWZ131095 PGV131066:PGV131095 PQR131066:PQR131095 QAN131066:QAN131095 QKJ131066:QKJ131095 QUF131066:QUF131095 REB131066:REB131095 RNX131066:RNX131095 RXT131066:RXT131095 SHP131066:SHP131095 SRL131066:SRL131095 TBH131066:TBH131095 TLD131066:TLD131095 TUZ131066:TUZ131095 UEV131066:UEV131095 UOR131066:UOR131095 UYN131066:UYN131095 VIJ131066:VIJ131095 VSF131066:VSF131095 WCB131066:WCB131095 WLX131066:WLX131095 WVT131066:WVT131095 JH196602:JH196631 TD196602:TD196631 ACZ196602:ACZ196631 AMV196602:AMV196631 AWR196602:AWR196631 BGN196602:BGN196631 BQJ196602:BQJ196631 CAF196602:CAF196631 CKB196602:CKB196631 CTX196602:CTX196631 DDT196602:DDT196631 DNP196602:DNP196631 DXL196602:DXL196631 EHH196602:EHH196631 ERD196602:ERD196631 FAZ196602:FAZ196631 FKV196602:FKV196631 FUR196602:FUR196631 GEN196602:GEN196631 GOJ196602:GOJ196631 GYF196602:GYF196631 HIB196602:HIB196631 HRX196602:HRX196631 IBT196602:IBT196631 ILP196602:ILP196631 IVL196602:IVL196631 JFH196602:JFH196631 JPD196602:JPD196631 JYZ196602:JYZ196631 KIV196602:KIV196631 KSR196602:KSR196631 LCN196602:LCN196631 LMJ196602:LMJ196631 LWF196602:LWF196631 MGB196602:MGB196631 MPX196602:MPX196631 MZT196602:MZT196631 NJP196602:NJP196631 NTL196602:NTL196631 ODH196602:ODH196631 OND196602:OND196631 OWZ196602:OWZ196631 PGV196602:PGV196631 PQR196602:PQR196631 QAN196602:QAN196631 QKJ196602:QKJ196631 QUF196602:QUF196631 REB196602:REB196631 RNX196602:RNX196631 RXT196602:RXT196631 SHP196602:SHP196631 SRL196602:SRL196631 TBH196602:TBH196631 TLD196602:TLD196631 TUZ196602:TUZ196631 UEV196602:UEV196631 UOR196602:UOR196631 UYN196602:UYN196631 VIJ196602:VIJ196631 VSF196602:VSF196631 WCB196602:WCB196631 WLX196602:WLX196631 WVT196602:WVT196631 JH262138:JH262167 TD262138:TD262167 ACZ262138:ACZ262167 AMV262138:AMV262167 AWR262138:AWR262167 BGN262138:BGN262167 BQJ262138:BQJ262167 CAF262138:CAF262167 CKB262138:CKB262167 CTX262138:CTX262167 DDT262138:DDT262167 DNP262138:DNP262167 DXL262138:DXL262167 EHH262138:EHH262167 ERD262138:ERD262167 FAZ262138:FAZ262167 FKV262138:FKV262167 FUR262138:FUR262167 GEN262138:GEN262167 GOJ262138:GOJ262167 GYF262138:GYF262167 HIB262138:HIB262167 HRX262138:HRX262167 IBT262138:IBT262167 ILP262138:ILP262167 IVL262138:IVL262167 JFH262138:JFH262167 JPD262138:JPD262167 JYZ262138:JYZ262167 KIV262138:KIV262167 KSR262138:KSR262167 LCN262138:LCN262167 LMJ262138:LMJ262167 LWF262138:LWF262167 MGB262138:MGB262167 MPX262138:MPX262167 MZT262138:MZT262167 NJP262138:NJP262167 NTL262138:NTL262167 ODH262138:ODH262167 OND262138:OND262167 OWZ262138:OWZ262167 PGV262138:PGV262167 PQR262138:PQR262167 QAN262138:QAN262167 QKJ262138:QKJ262167 QUF262138:QUF262167 REB262138:REB262167 RNX262138:RNX262167 RXT262138:RXT262167 SHP262138:SHP262167 SRL262138:SRL262167 TBH262138:TBH262167 TLD262138:TLD262167 TUZ262138:TUZ262167 UEV262138:UEV262167 UOR262138:UOR262167 UYN262138:UYN262167 VIJ262138:VIJ262167 VSF262138:VSF262167 WCB262138:WCB262167 WLX262138:WLX262167 WVT262138:WVT262167 JH327674:JH327703 TD327674:TD327703 ACZ327674:ACZ327703 AMV327674:AMV327703 AWR327674:AWR327703 BGN327674:BGN327703 BQJ327674:BQJ327703 CAF327674:CAF327703 CKB327674:CKB327703 CTX327674:CTX327703 DDT327674:DDT327703 DNP327674:DNP327703 DXL327674:DXL327703 EHH327674:EHH327703 ERD327674:ERD327703 FAZ327674:FAZ327703 FKV327674:FKV327703 FUR327674:FUR327703 GEN327674:GEN327703 GOJ327674:GOJ327703 GYF327674:GYF327703 HIB327674:HIB327703 HRX327674:HRX327703 IBT327674:IBT327703 ILP327674:ILP327703 IVL327674:IVL327703 JFH327674:JFH327703 JPD327674:JPD327703 JYZ327674:JYZ327703 KIV327674:KIV327703 KSR327674:KSR327703 LCN327674:LCN327703 LMJ327674:LMJ327703 LWF327674:LWF327703 MGB327674:MGB327703 MPX327674:MPX327703 MZT327674:MZT327703 NJP327674:NJP327703 NTL327674:NTL327703 ODH327674:ODH327703 OND327674:OND327703 OWZ327674:OWZ327703 PGV327674:PGV327703 PQR327674:PQR327703 QAN327674:QAN327703 QKJ327674:QKJ327703 QUF327674:QUF327703 REB327674:REB327703 RNX327674:RNX327703 RXT327674:RXT327703 SHP327674:SHP327703 SRL327674:SRL327703 TBH327674:TBH327703 TLD327674:TLD327703 TUZ327674:TUZ327703 UEV327674:UEV327703 UOR327674:UOR327703 UYN327674:UYN327703 VIJ327674:VIJ327703 VSF327674:VSF327703 WCB327674:WCB327703 WLX327674:WLX327703 WVT327674:WVT327703 JH393210:JH393239 TD393210:TD393239 ACZ393210:ACZ393239 AMV393210:AMV393239 AWR393210:AWR393239 BGN393210:BGN393239 BQJ393210:BQJ393239 CAF393210:CAF393239 CKB393210:CKB393239 CTX393210:CTX393239 DDT393210:DDT393239 DNP393210:DNP393239 DXL393210:DXL393239 EHH393210:EHH393239 ERD393210:ERD393239 FAZ393210:FAZ393239 FKV393210:FKV393239 FUR393210:FUR393239 GEN393210:GEN393239 GOJ393210:GOJ393239 GYF393210:GYF393239 HIB393210:HIB393239 HRX393210:HRX393239 IBT393210:IBT393239 ILP393210:ILP393239 IVL393210:IVL393239 JFH393210:JFH393239 JPD393210:JPD393239 JYZ393210:JYZ393239 KIV393210:KIV393239 KSR393210:KSR393239 LCN393210:LCN393239 LMJ393210:LMJ393239 LWF393210:LWF393239 MGB393210:MGB393239 MPX393210:MPX393239 MZT393210:MZT393239 NJP393210:NJP393239 NTL393210:NTL393239 ODH393210:ODH393239 OND393210:OND393239 OWZ393210:OWZ393239 PGV393210:PGV393239 PQR393210:PQR393239 QAN393210:QAN393239 QKJ393210:QKJ393239 QUF393210:QUF393239 REB393210:REB393239 RNX393210:RNX393239 RXT393210:RXT393239 SHP393210:SHP393239 SRL393210:SRL393239 TBH393210:TBH393239 TLD393210:TLD393239 TUZ393210:TUZ393239 UEV393210:UEV393239 UOR393210:UOR393239 UYN393210:UYN393239 VIJ393210:VIJ393239 VSF393210:VSF393239 WCB393210:WCB393239 WLX393210:WLX393239 WVT393210:WVT393239 JH458746:JH458775 TD458746:TD458775 ACZ458746:ACZ458775 AMV458746:AMV458775 AWR458746:AWR458775 BGN458746:BGN458775 BQJ458746:BQJ458775 CAF458746:CAF458775 CKB458746:CKB458775 CTX458746:CTX458775 DDT458746:DDT458775 DNP458746:DNP458775 DXL458746:DXL458775 EHH458746:EHH458775 ERD458746:ERD458775 FAZ458746:FAZ458775 FKV458746:FKV458775 FUR458746:FUR458775 GEN458746:GEN458775 GOJ458746:GOJ458775 GYF458746:GYF458775 HIB458746:HIB458775 HRX458746:HRX458775 IBT458746:IBT458775 ILP458746:ILP458775 IVL458746:IVL458775 JFH458746:JFH458775 JPD458746:JPD458775 JYZ458746:JYZ458775 KIV458746:KIV458775 KSR458746:KSR458775 LCN458746:LCN458775 LMJ458746:LMJ458775 LWF458746:LWF458775 MGB458746:MGB458775 MPX458746:MPX458775 MZT458746:MZT458775 NJP458746:NJP458775 NTL458746:NTL458775 ODH458746:ODH458775 OND458746:OND458775 OWZ458746:OWZ458775 PGV458746:PGV458775 PQR458746:PQR458775 QAN458746:QAN458775 QKJ458746:QKJ458775 QUF458746:QUF458775 REB458746:REB458775 RNX458746:RNX458775 RXT458746:RXT458775 SHP458746:SHP458775 SRL458746:SRL458775 TBH458746:TBH458775 TLD458746:TLD458775 TUZ458746:TUZ458775 UEV458746:UEV458775 UOR458746:UOR458775 UYN458746:UYN458775 VIJ458746:VIJ458775 VSF458746:VSF458775 WCB458746:WCB458775 WLX458746:WLX458775 WVT458746:WVT458775 JH524282:JH524311 TD524282:TD524311 ACZ524282:ACZ524311 AMV524282:AMV524311 AWR524282:AWR524311 BGN524282:BGN524311 BQJ524282:BQJ524311 CAF524282:CAF524311 CKB524282:CKB524311 CTX524282:CTX524311 DDT524282:DDT524311 DNP524282:DNP524311 DXL524282:DXL524311 EHH524282:EHH524311 ERD524282:ERD524311 FAZ524282:FAZ524311 FKV524282:FKV524311 FUR524282:FUR524311 GEN524282:GEN524311 GOJ524282:GOJ524311 GYF524282:GYF524311 HIB524282:HIB524311 HRX524282:HRX524311 IBT524282:IBT524311 ILP524282:ILP524311 IVL524282:IVL524311 JFH524282:JFH524311 JPD524282:JPD524311 JYZ524282:JYZ524311 KIV524282:KIV524311 KSR524282:KSR524311 LCN524282:LCN524311 LMJ524282:LMJ524311 LWF524282:LWF524311 MGB524282:MGB524311 MPX524282:MPX524311 MZT524282:MZT524311 NJP524282:NJP524311 NTL524282:NTL524311 ODH524282:ODH524311 OND524282:OND524311 OWZ524282:OWZ524311 PGV524282:PGV524311 PQR524282:PQR524311 QAN524282:QAN524311 QKJ524282:QKJ524311 QUF524282:QUF524311 REB524282:REB524311 RNX524282:RNX524311 RXT524282:RXT524311 SHP524282:SHP524311 SRL524282:SRL524311 TBH524282:TBH524311 TLD524282:TLD524311 TUZ524282:TUZ524311 UEV524282:UEV524311 UOR524282:UOR524311 UYN524282:UYN524311 VIJ524282:VIJ524311 VSF524282:VSF524311 WCB524282:WCB524311 WLX524282:WLX524311 WVT524282:WVT524311 JH589818:JH589847 TD589818:TD589847 ACZ589818:ACZ589847 AMV589818:AMV589847 AWR589818:AWR589847 BGN589818:BGN589847 BQJ589818:BQJ589847 CAF589818:CAF589847 CKB589818:CKB589847 CTX589818:CTX589847 DDT589818:DDT589847 DNP589818:DNP589847 DXL589818:DXL589847 EHH589818:EHH589847 ERD589818:ERD589847 FAZ589818:FAZ589847 FKV589818:FKV589847 FUR589818:FUR589847 GEN589818:GEN589847 GOJ589818:GOJ589847 GYF589818:GYF589847 HIB589818:HIB589847 HRX589818:HRX589847 IBT589818:IBT589847 ILP589818:ILP589847 IVL589818:IVL589847 JFH589818:JFH589847 JPD589818:JPD589847 JYZ589818:JYZ589847 KIV589818:KIV589847 KSR589818:KSR589847 LCN589818:LCN589847 LMJ589818:LMJ589847 LWF589818:LWF589847 MGB589818:MGB589847 MPX589818:MPX589847 MZT589818:MZT589847 NJP589818:NJP589847 NTL589818:NTL589847 ODH589818:ODH589847 OND589818:OND589847 OWZ589818:OWZ589847 PGV589818:PGV589847 PQR589818:PQR589847 QAN589818:QAN589847 QKJ589818:QKJ589847 QUF589818:QUF589847 REB589818:REB589847 RNX589818:RNX589847 RXT589818:RXT589847 SHP589818:SHP589847 SRL589818:SRL589847 TBH589818:TBH589847 TLD589818:TLD589847 TUZ589818:TUZ589847 UEV589818:UEV589847 UOR589818:UOR589847 UYN589818:UYN589847 VIJ589818:VIJ589847 VSF589818:VSF589847 WCB589818:WCB589847 WLX589818:WLX589847 WVT589818:WVT589847 JH655354:JH655383 TD655354:TD655383 ACZ655354:ACZ655383 AMV655354:AMV655383 AWR655354:AWR655383 BGN655354:BGN655383 BQJ655354:BQJ655383 CAF655354:CAF655383 CKB655354:CKB655383 CTX655354:CTX655383 DDT655354:DDT655383 DNP655354:DNP655383 DXL655354:DXL655383 EHH655354:EHH655383 ERD655354:ERD655383 FAZ655354:FAZ655383 FKV655354:FKV655383 FUR655354:FUR655383 GEN655354:GEN655383 GOJ655354:GOJ655383 GYF655354:GYF655383 HIB655354:HIB655383 HRX655354:HRX655383 IBT655354:IBT655383 ILP655354:ILP655383 IVL655354:IVL655383 JFH655354:JFH655383 JPD655354:JPD655383 JYZ655354:JYZ655383 KIV655354:KIV655383 KSR655354:KSR655383 LCN655354:LCN655383 LMJ655354:LMJ655383 LWF655354:LWF655383 MGB655354:MGB655383 MPX655354:MPX655383 MZT655354:MZT655383 NJP655354:NJP655383 NTL655354:NTL655383 ODH655354:ODH655383 OND655354:OND655383 OWZ655354:OWZ655383 PGV655354:PGV655383 PQR655354:PQR655383 QAN655354:QAN655383 QKJ655354:QKJ655383 QUF655354:QUF655383 REB655354:REB655383 RNX655354:RNX655383 RXT655354:RXT655383 SHP655354:SHP655383 SRL655354:SRL655383 TBH655354:TBH655383 TLD655354:TLD655383 TUZ655354:TUZ655383 UEV655354:UEV655383 UOR655354:UOR655383 UYN655354:UYN655383 VIJ655354:VIJ655383 VSF655354:VSF655383 WCB655354:WCB655383 WLX655354:WLX655383 WVT655354:WVT655383 JH720890:JH720919 TD720890:TD720919 ACZ720890:ACZ720919 AMV720890:AMV720919 AWR720890:AWR720919 BGN720890:BGN720919 BQJ720890:BQJ720919 CAF720890:CAF720919 CKB720890:CKB720919 CTX720890:CTX720919 DDT720890:DDT720919 DNP720890:DNP720919 DXL720890:DXL720919 EHH720890:EHH720919 ERD720890:ERD720919 FAZ720890:FAZ720919 FKV720890:FKV720919 FUR720890:FUR720919 GEN720890:GEN720919 GOJ720890:GOJ720919 GYF720890:GYF720919 HIB720890:HIB720919 HRX720890:HRX720919 IBT720890:IBT720919 ILP720890:ILP720919 IVL720890:IVL720919 JFH720890:JFH720919 JPD720890:JPD720919 JYZ720890:JYZ720919 KIV720890:KIV720919 KSR720890:KSR720919 LCN720890:LCN720919 LMJ720890:LMJ720919 LWF720890:LWF720919 MGB720890:MGB720919 MPX720890:MPX720919 MZT720890:MZT720919 NJP720890:NJP720919 NTL720890:NTL720919 ODH720890:ODH720919 OND720890:OND720919 OWZ720890:OWZ720919 PGV720890:PGV720919 PQR720890:PQR720919 QAN720890:QAN720919 QKJ720890:QKJ720919 QUF720890:QUF720919 REB720890:REB720919 RNX720890:RNX720919 RXT720890:RXT720919 SHP720890:SHP720919 SRL720890:SRL720919 TBH720890:TBH720919 TLD720890:TLD720919 TUZ720890:TUZ720919 UEV720890:UEV720919 UOR720890:UOR720919 UYN720890:UYN720919 VIJ720890:VIJ720919 VSF720890:VSF720919 WCB720890:WCB720919 WLX720890:WLX720919 WVT720890:WVT720919 JH786426:JH786455 TD786426:TD786455 ACZ786426:ACZ786455 AMV786426:AMV786455 AWR786426:AWR786455 BGN786426:BGN786455 BQJ786426:BQJ786455 CAF786426:CAF786455 CKB786426:CKB786455 CTX786426:CTX786455 DDT786426:DDT786455 DNP786426:DNP786455 DXL786426:DXL786455 EHH786426:EHH786455 ERD786426:ERD786455 FAZ786426:FAZ786455 FKV786426:FKV786455 FUR786426:FUR786455 GEN786426:GEN786455 GOJ786426:GOJ786455 GYF786426:GYF786455 HIB786426:HIB786455 HRX786426:HRX786455 IBT786426:IBT786455 ILP786426:ILP786455 IVL786426:IVL786455 JFH786426:JFH786455 JPD786426:JPD786455 JYZ786426:JYZ786455 KIV786426:KIV786455 KSR786426:KSR786455 LCN786426:LCN786455 LMJ786426:LMJ786455 LWF786426:LWF786455 MGB786426:MGB786455 MPX786426:MPX786455 MZT786426:MZT786455 NJP786426:NJP786455 NTL786426:NTL786455 ODH786426:ODH786455 OND786426:OND786455 OWZ786426:OWZ786455 PGV786426:PGV786455 PQR786426:PQR786455 QAN786426:QAN786455 QKJ786426:QKJ786455 QUF786426:QUF786455 REB786426:REB786455 RNX786426:RNX786455 RXT786426:RXT786455 SHP786426:SHP786455 SRL786426:SRL786455 TBH786426:TBH786455 TLD786426:TLD786455 TUZ786426:TUZ786455 UEV786426:UEV786455 UOR786426:UOR786455 UYN786426:UYN786455 VIJ786426:VIJ786455 VSF786426:VSF786455 WCB786426:WCB786455 WLX786426:WLX786455 WVT786426:WVT786455 JH851962:JH851991 TD851962:TD851991 ACZ851962:ACZ851991 AMV851962:AMV851991 AWR851962:AWR851991 BGN851962:BGN851991 BQJ851962:BQJ851991 CAF851962:CAF851991 CKB851962:CKB851991 CTX851962:CTX851991 DDT851962:DDT851991 DNP851962:DNP851991 DXL851962:DXL851991 EHH851962:EHH851991 ERD851962:ERD851991 FAZ851962:FAZ851991 FKV851962:FKV851991 FUR851962:FUR851991 GEN851962:GEN851991 GOJ851962:GOJ851991 GYF851962:GYF851991 HIB851962:HIB851991 HRX851962:HRX851991 IBT851962:IBT851991 ILP851962:ILP851991 IVL851962:IVL851991 JFH851962:JFH851991 JPD851962:JPD851991 JYZ851962:JYZ851991 KIV851962:KIV851991 KSR851962:KSR851991 LCN851962:LCN851991 LMJ851962:LMJ851991 LWF851962:LWF851991 MGB851962:MGB851991 MPX851962:MPX851991 MZT851962:MZT851991 NJP851962:NJP851991 NTL851962:NTL851991 ODH851962:ODH851991 OND851962:OND851991 OWZ851962:OWZ851991 PGV851962:PGV851991 PQR851962:PQR851991 QAN851962:QAN851991 QKJ851962:QKJ851991 QUF851962:QUF851991 REB851962:REB851991 RNX851962:RNX851991 RXT851962:RXT851991 SHP851962:SHP851991 SRL851962:SRL851991 TBH851962:TBH851991 TLD851962:TLD851991 TUZ851962:TUZ851991 UEV851962:UEV851991 UOR851962:UOR851991 UYN851962:UYN851991 VIJ851962:VIJ851991 VSF851962:VSF851991 WCB851962:WCB851991 WLX851962:WLX851991 WVT851962:WVT851991 JH917498:JH917527 TD917498:TD917527 ACZ917498:ACZ917527 AMV917498:AMV917527 AWR917498:AWR917527 BGN917498:BGN917527 BQJ917498:BQJ917527 CAF917498:CAF917527 CKB917498:CKB917527 CTX917498:CTX917527 DDT917498:DDT917527 DNP917498:DNP917527 DXL917498:DXL917527 EHH917498:EHH917527 ERD917498:ERD917527 FAZ917498:FAZ917527 FKV917498:FKV917527 FUR917498:FUR917527 GEN917498:GEN917527 GOJ917498:GOJ917527 GYF917498:GYF917527 HIB917498:HIB917527 HRX917498:HRX917527 IBT917498:IBT917527 ILP917498:ILP917527 IVL917498:IVL917527 JFH917498:JFH917527 JPD917498:JPD917527 JYZ917498:JYZ917527 KIV917498:KIV917527 KSR917498:KSR917527 LCN917498:LCN917527 LMJ917498:LMJ917527 LWF917498:LWF917527 MGB917498:MGB917527 MPX917498:MPX917527 MZT917498:MZT917527 NJP917498:NJP917527 NTL917498:NTL917527 ODH917498:ODH917527 OND917498:OND917527 OWZ917498:OWZ917527 PGV917498:PGV917527 PQR917498:PQR917527 QAN917498:QAN917527 QKJ917498:QKJ917527 QUF917498:QUF917527 REB917498:REB917527 RNX917498:RNX917527 RXT917498:RXT917527 SHP917498:SHP917527 SRL917498:SRL917527 TBH917498:TBH917527 TLD917498:TLD917527 TUZ917498:TUZ917527 UEV917498:UEV917527 UOR917498:UOR917527 UYN917498:UYN917527 VIJ917498:VIJ917527 VSF917498:VSF917527 WCB917498:WCB917527 WLX917498:WLX917527 WVT917498:WVT917527 JH983034:JH983063 TD983034:TD983063 ACZ983034:ACZ983063 AMV983034:AMV983063 AWR983034:AWR983063 BGN983034:BGN983063 BQJ983034:BQJ983063 CAF983034:CAF983063 CKB983034:CKB983063 CTX983034:CTX983063 DDT983034:DDT983063 DNP983034:DNP983063 DXL983034:DXL983063 EHH983034:EHH983063 ERD983034:ERD983063 FAZ983034:FAZ983063 FKV983034:FKV983063 FUR983034:FUR983063 GEN983034:GEN983063 GOJ983034:GOJ983063 GYF983034:GYF983063 HIB983034:HIB983063 HRX983034:HRX983063 IBT983034:IBT983063 ILP983034:ILP983063 IVL983034:IVL983063 JFH983034:JFH983063 JPD983034:JPD983063 JYZ983034:JYZ983063 KIV983034:KIV983063 KSR983034:KSR983063 LCN983034:LCN983063 LMJ983034:LMJ983063 LWF983034:LWF983063 MGB983034:MGB983063 MPX983034:MPX983063 MZT983034:MZT983063 NJP983034:NJP983063 NTL983034:NTL983063 ODH983034:ODH983063 OND983034:OND983063 OWZ983034:OWZ983063 PGV983034:PGV983063 PQR983034:PQR983063 QAN983034:QAN983063 QKJ983034:QKJ983063 QUF983034:QUF983063 REB983034:REB983063 RNX983034:RNX983063 RXT983034:RXT983063 SHP983034:SHP983063 SRL983034:SRL983063 TBH983034:TBH983063 TLD983034:TLD983063 TUZ983034:TUZ983063 UEV983034:UEV983063 UOR983034:UOR983063 UYN983034:UYN983063 VIJ983034:VIJ983063 VSF983034:VSF983063 WCB983034:WCB983063 WLX983034:WLX983063 WVT983034:WVT983063 JD6:JD23 SZ6:SZ23 ACV6:ACV23 AMR6:AMR23 AWN6:AWN23 BGJ6:BGJ23 BQF6:BQF23 CAB6:CAB23 CJX6:CJX23 CTT6:CTT23 DDP6:DDP23 DNL6:DNL23 DXH6:DXH23 EHD6:EHD23 EQZ6:EQZ23 FAV6:FAV23 FKR6:FKR23 FUN6:FUN23 GEJ6:GEJ23 GOF6:GOF23 GYB6:GYB23 HHX6:HHX23 HRT6:HRT23 IBP6:IBP23 ILL6:ILL23 IVH6:IVH23 JFD6:JFD23 JOZ6:JOZ23 JYV6:JYV23 KIR6:KIR23 KSN6:KSN23 LCJ6:LCJ23 LMF6:LMF23 LWB6:LWB23 MFX6:MFX23 MPT6:MPT23 MZP6:MZP23 NJL6:NJL23 NTH6:NTH23 ODD6:ODD23 OMZ6:OMZ23 OWV6:OWV23 PGR6:PGR23 PQN6:PQN23 QAJ6:QAJ23 QKF6:QKF23 QUB6:QUB23 RDX6:RDX23 RNT6:RNT23 RXP6:RXP23 SHL6:SHL23 SRH6:SRH23 TBD6:TBD23 TKZ6:TKZ23 TUV6:TUV23 UER6:UER23 UON6:UON23 UYJ6:UYJ23 VIF6:VIF23 VSB6:VSB23 WBX6:WBX23 WLT6:WLT23 WVP6:WVP23" xr:uid="{83C497BE-C8D6-4AC4-BC4B-61BD16D3D6A2}">
      <formula1>"จันทราภรณ์, รัฏฏิการ์, คชเขม, มาร์ค,สมเด็"</formula1>
    </dataValidation>
    <dataValidation type="list" allowBlank="1" showInputMessage="1" showErrorMessage="1" sqref="WVU983034:WVU983063 JI65530:JI65559 TE65530:TE65559 ADA65530:ADA65559 AMW65530:AMW65559 AWS65530:AWS65559 BGO65530:BGO65559 BQK65530:BQK65559 CAG65530:CAG65559 CKC65530:CKC65559 CTY65530:CTY65559 DDU65530:DDU65559 DNQ65530:DNQ65559 DXM65530:DXM65559 EHI65530:EHI65559 ERE65530:ERE65559 FBA65530:FBA65559 FKW65530:FKW65559 FUS65530:FUS65559 GEO65530:GEO65559 GOK65530:GOK65559 GYG65530:GYG65559 HIC65530:HIC65559 HRY65530:HRY65559 IBU65530:IBU65559 ILQ65530:ILQ65559 IVM65530:IVM65559 JFI65530:JFI65559 JPE65530:JPE65559 JZA65530:JZA65559 KIW65530:KIW65559 KSS65530:KSS65559 LCO65530:LCO65559 LMK65530:LMK65559 LWG65530:LWG65559 MGC65530:MGC65559 MPY65530:MPY65559 MZU65530:MZU65559 NJQ65530:NJQ65559 NTM65530:NTM65559 ODI65530:ODI65559 ONE65530:ONE65559 OXA65530:OXA65559 PGW65530:PGW65559 PQS65530:PQS65559 QAO65530:QAO65559 QKK65530:QKK65559 QUG65530:QUG65559 REC65530:REC65559 RNY65530:RNY65559 RXU65530:RXU65559 SHQ65530:SHQ65559 SRM65530:SRM65559 TBI65530:TBI65559 TLE65530:TLE65559 TVA65530:TVA65559 UEW65530:UEW65559 UOS65530:UOS65559 UYO65530:UYO65559 VIK65530:VIK65559 VSG65530:VSG65559 WCC65530:WCC65559 WLY65530:WLY65559 WVU65530:WVU65559 JI131066:JI131095 TE131066:TE131095 ADA131066:ADA131095 AMW131066:AMW131095 AWS131066:AWS131095 BGO131066:BGO131095 BQK131066:BQK131095 CAG131066:CAG131095 CKC131066:CKC131095 CTY131066:CTY131095 DDU131066:DDU131095 DNQ131066:DNQ131095 DXM131066:DXM131095 EHI131066:EHI131095 ERE131066:ERE131095 FBA131066:FBA131095 FKW131066:FKW131095 FUS131066:FUS131095 GEO131066:GEO131095 GOK131066:GOK131095 GYG131066:GYG131095 HIC131066:HIC131095 HRY131066:HRY131095 IBU131066:IBU131095 ILQ131066:ILQ131095 IVM131066:IVM131095 JFI131066:JFI131095 JPE131066:JPE131095 JZA131066:JZA131095 KIW131066:KIW131095 KSS131066:KSS131095 LCO131066:LCO131095 LMK131066:LMK131095 LWG131066:LWG131095 MGC131066:MGC131095 MPY131066:MPY131095 MZU131066:MZU131095 NJQ131066:NJQ131095 NTM131066:NTM131095 ODI131066:ODI131095 ONE131066:ONE131095 OXA131066:OXA131095 PGW131066:PGW131095 PQS131066:PQS131095 QAO131066:QAO131095 QKK131066:QKK131095 QUG131066:QUG131095 REC131066:REC131095 RNY131066:RNY131095 RXU131066:RXU131095 SHQ131066:SHQ131095 SRM131066:SRM131095 TBI131066:TBI131095 TLE131066:TLE131095 TVA131066:TVA131095 UEW131066:UEW131095 UOS131066:UOS131095 UYO131066:UYO131095 VIK131066:VIK131095 VSG131066:VSG131095 WCC131066:WCC131095 WLY131066:WLY131095 WVU131066:WVU131095 JI196602:JI196631 TE196602:TE196631 ADA196602:ADA196631 AMW196602:AMW196631 AWS196602:AWS196631 BGO196602:BGO196631 BQK196602:BQK196631 CAG196602:CAG196631 CKC196602:CKC196631 CTY196602:CTY196631 DDU196602:DDU196631 DNQ196602:DNQ196631 DXM196602:DXM196631 EHI196602:EHI196631 ERE196602:ERE196631 FBA196602:FBA196631 FKW196602:FKW196631 FUS196602:FUS196631 GEO196602:GEO196631 GOK196602:GOK196631 GYG196602:GYG196631 HIC196602:HIC196631 HRY196602:HRY196631 IBU196602:IBU196631 ILQ196602:ILQ196631 IVM196602:IVM196631 JFI196602:JFI196631 JPE196602:JPE196631 JZA196602:JZA196631 KIW196602:KIW196631 KSS196602:KSS196631 LCO196602:LCO196631 LMK196602:LMK196631 LWG196602:LWG196631 MGC196602:MGC196631 MPY196602:MPY196631 MZU196602:MZU196631 NJQ196602:NJQ196631 NTM196602:NTM196631 ODI196602:ODI196631 ONE196602:ONE196631 OXA196602:OXA196631 PGW196602:PGW196631 PQS196602:PQS196631 QAO196602:QAO196631 QKK196602:QKK196631 QUG196602:QUG196631 REC196602:REC196631 RNY196602:RNY196631 RXU196602:RXU196631 SHQ196602:SHQ196631 SRM196602:SRM196631 TBI196602:TBI196631 TLE196602:TLE196631 TVA196602:TVA196631 UEW196602:UEW196631 UOS196602:UOS196631 UYO196602:UYO196631 VIK196602:VIK196631 VSG196602:VSG196631 WCC196602:WCC196631 WLY196602:WLY196631 WVU196602:WVU196631 JI262138:JI262167 TE262138:TE262167 ADA262138:ADA262167 AMW262138:AMW262167 AWS262138:AWS262167 BGO262138:BGO262167 BQK262138:BQK262167 CAG262138:CAG262167 CKC262138:CKC262167 CTY262138:CTY262167 DDU262138:DDU262167 DNQ262138:DNQ262167 DXM262138:DXM262167 EHI262138:EHI262167 ERE262138:ERE262167 FBA262138:FBA262167 FKW262138:FKW262167 FUS262138:FUS262167 GEO262138:GEO262167 GOK262138:GOK262167 GYG262138:GYG262167 HIC262138:HIC262167 HRY262138:HRY262167 IBU262138:IBU262167 ILQ262138:ILQ262167 IVM262138:IVM262167 JFI262138:JFI262167 JPE262138:JPE262167 JZA262138:JZA262167 KIW262138:KIW262167 KSS262138:KSS262167 LCO262138:LCO262167 LMK262138:LMK262167 LWG262138:LWG262167 MGC262138:MGC262167 MPY262138:MPY262167 MZU262138:MZU262167 NJQ262138:NJQ262167 NTM262138:NTM262167 ODI262138:ODI262167 ONE262138:ONE262167 OXA262138:OXA262167 PGW262138:PGW262167 PQS262138:PQS262167 QAO262138:QAO262167 QKK262138:QKK262167 QUG262138:QUG262167 REC262138:REC262167 RNY262138:RNY262167 RXU262138:RXU262167 SHQ262138:SHQ262167 SRM262138:SRM262167 TBI262138:TBI262167 TLE262138:TLE262167 TVA262138:TVA262167 UEW262138:UEW262167 UOS262138:UOS262167 UYO262138:UYO262167 VIK262138:VIK262167 VSG262138:VSG262167 WCC262138:WCC262167 WLY262138:WLY262167 WVU262138:WVU262167 JI327674:JI327703 TE327674:TE327703 ADA327674:ADA327703 AMW327674:AMW327703 AWS327674:AWS327703 BGO327674:BGO327703 BQK327674:BQK327703 CAG327674:CAG327703 CKC327674:CKC327703 CTY327674:CTY327703 DDU327674:DDU327703 DNQ327674:DNQ327703 DXM327674:DXM327703 EHI327674:EHI327703 ERE327674:ERE327703 FBA327674:FBA327703 FKW327674:FKW327703 FUS327674:FUS327703 GEO327674:GEO327703 GOK327674:GOK327703 GYG327674:GYG327703 HIC327674:HIC327703 HRY327674:HRY327703 IBU327674:IBU327703 ILQ327674:ILQ327703 IVM327674:IVM327703 JFI327674:JFI327703 JPE327674:JPE327703 JZA327674:JZA327703 KIW327674:KIW327703 KSS327674:KSS327703 LCO327674:LCO327703 LMK327674:LMK327703 LWG327674:LWG327703 MGC327674:MGC327703 MPY327674:MPY327703 MZU327674:MZU327703 NJQ327674:NJQ327703 NTM327674:NTM327703 ODI327674:ODI327703 ONE327674:ONE327703 OXA327674:OXA327703 PGW327674:PGW327703 PQS327674:PQS327703 QAO327674:QAO327703 QKK327674:QKK327703 QUG327674:QUG327703 REC327674:REC327703 RNY327674:RNY327703 RXU327674:RXU327703 SHQ327674:SHQ327703 SRM327674:SRM327703 TBI327674:TBI327703 TLE327674:TLE327703 TVA327674:TVA327703 UEW327674:UEW327703 UOS327674:UOS327703 UYO327674:UYO327703 VIK327674:VIK327703 VSG327674:VSG327703 WCC327674:WCC327703 WLY327674:WLY327703 WVU327674:WVU327703 JI393210:JI393239 TE393210:TE393239 ADA393210:ADA393239 AMW393210:AMW393239 AWS393210:AWS393239 BGO393210:BGO393239 BQK393210:BQK393239 CAG393210:CAG393239 CKC393210:CKC393239 CTY393210:CTY393239 DDU393210:DDU393239 DNQ393210:DNQ393239 DXM393210:DXM393239 EHI393210:EHI393239 ERE393210:ERE393239 FBA393210:FBA393239 FKW393210:FKW393239 FUS393210:FUS393239 GEO393210:GEO393239 GOK393210:GOK393239 GYG393210:GYG393239 HIC393210:HIC393239 HRY393210:HRY393239 IBU393210:IBU393239 ILQ393210:ILQ393239 IVM393210:IVM393239 JFI393210:JFI393239 JPE393210:JPE393239 JZA393210:JZA393239 KIW393210:KIW393239 KSS393210:KSS393239 LCO393210:LCO393239 LMK393210:LMK393239 LWG393210:LWG393239 MGC393210:MGC393239 MPY393210:MPY393239 MZU393210:MZU393239 NJQ393210:NJQ393239 NTM393210:NTM393239 ODI393210:ODI393239 ONE393210:ONE393239 OXA393210:OXA393239 PGW393210:PGW393239 PQS393210:PQS393239 QAO393210:QAO393239 QKK393210:QKK393239 QUG393210:QUG393239 REC393210:REC393239 RNY393210:RNY393239 RXU393210:RXU393239 SHQ393210:SHQ393239 SRM393210:SRM393239 TBI393210:TBI393239 TLE393210:TLE393239 TVA393210:TVA393239 UEW393210:UEW393239 UOS393210:UOS393239 UYO393210:UYO393239 VIK393210:VIK393239 VSG393210:VSG393239 WCC393210:WCC393239 WLY393210:WLY393239 WVU393210:WVU393239 JI458746:JI458775 TE458746:TE458775 ADA458746:ADA458775 AMW458746:AMW458775 AWS458746:AWS458775 BGO458746:BGO458775 BQK458746:BQK458775 CAG458746:CAG458775 CKC458746:CKC458775 CTY458746:CTY458775 DDU458746:DDU458775 DNQ458746:DNQ458775 DXM458746:DXM458775 EHI458746:EHI458775 ERE458746:ERE458775 FBA458746:FBA458775 FKW458746:FKW458775 FUS458746:FUS458775 GEO458746:GEO458775 GOK458746:GOK458775 GYG458746:GYG458775 HIC458746:HIC458775 HRY458746:HRY458775 IBU458746:IBU458775 ILQ458746:ILQ458775 IVM458746:IVM458775 JFI458746:JFI458775 JPE458746:JPE458775 JZA458746:JZA458775 KIW458746:KIW458775 KSS458746:KSS458775 LCO458746:LCO458775 LMK458746:LMK458775 LWG458746:LWG458775 MGC458746:MGC458775 MPY458746:MPY458775 MZU458746:MZU458775 NJQ458746:NJQ458775 NTM458746:NTM458775 ODI458746:ODI458775 ONE458746:ONE458775 OXA458746:OXA458775 PGW458746:PGW458775 PQS458746:PQS458775 QAO458746:QAO458775 QKK458746:QKK458775 QUG458746:QUG458775 REC458746:REC458775 RNY458746:RNY458775 RXU458746:RXU458775 SHQ458746:SHQ458775 SRM458746:SRM458775 TBI458746:TBI458775 TLE458746:TLE458775 TVA458746:TVA458775 UEW458746:UEW458775 UOS458746:UOS458775 UYO458746:UYO458775 VIK458746:VIK458775 VSG458746:VSG458775 WCC458746:WCC458775 WLY458746:WLY458775 WVU458746:WVU458775 JI524282:JI524311 TE524282:TE524311 ADA524282:ADA524311 AMW524282:AMW524311 AWS524282:AWS524311 BGO524282:BGO524311 BQK524282:BQK524311 CAG524282:CAG524311 CKC524282:CKC524311 CTY524282:CTY524311 DDU524282:DDU524311 DNQ524282:DNQ524311 DXM524282:DXM524311 EHI524282:EHI524311 ERE524282:ERE524311 FBA524282:FBA524311 FKW524282:FKW524311 FUS524282:FUS524311 GEO524282:GEO524311 GOK524282:GOK524311 GYG524282:GYG524311 HIC524282:HIC524311 HRY524282:HRY524311 IBU524282:IBU524311 ILQ524282:ILQ524311 IVM524282:IVM524311 JFI524282:JFI524311 JPE524282:JPE524311 JZA524282:JZA524311 KIW524282:KIW524311 KSS524282:KSS524311 LCO524282:LCO524311 LMK524282:LMK524311 LWG524282:LWG524311 MGC524282:MGC524311 MPY524282:MPY524311 MZU524282:MZU524311 NJQ524282:NJQ524311 NTM524282:NTM524311 ODI524282:ODI524311 ONE524282:ONE524311 OXA524282:OXA524311 PGW524282:PGW524311 PQS524282:PQS524311 QAO524282:QAO524311 QKK524282:QKK524311 QUG524282:QUG524311 REC524282:REC524311 RNY524282:RNY524311 RXU524282:RXU524311 SHQ524282:SHQ524311 SRM524282:SRM524311 TBI524282:TBI524311 TLE524282:TLE524311 TVA524282:TVA524311 UEW524282:UEW524311 UOS524282:UOS524311 UYO524282:UYO524311 VIK524282:VIK524311 VSG524282:VSG524311 WCC524282:WCC524311 WLY524282:WLY524311 WVU524282:WVU524311 JI589818:JI589847 TE589818:TE589847 ADA589818:ADA589847 AMW589818:AMW589847 AWS589818:AWS589847 BGO589818:BGO589847 BQK589818:BQK589847 CAG589818:CAG589847 CKC589818:CKC589847 CTY589818:CTY589847 DDU589818:DDU589847 DNQ589818:DNQ589847 DXM589818:DXM589847 EHI589818:EHI589847 ERE589818:ERE589847 FBA589818:FBA589847 FKW589818:FKW589847 FUS589818:FUS589847 GEO589818:GEO589847 GOK589818:GOK589847 GYG589818:GYG589847 HIC589818:HIC589847 HRY589818:HRY589847 IBU589818:IBU589847 ILQ589818:ILQ589847 IVM589818:IVM589847 JFI589818:JFI589847 JPE589818:JPE589847 JZA589818:JZA589847 KIW589818:KIW589847 KSS589818:KSS589847 LCO589818:LCO589847 LMK589818:LMK589847 LWG589818:LWG589847 MGC589818:MGC589847 MPY589818:MPY589847 MZU589818:MZU589847 NJQ589818:NJQ589847 NTM589818:NTM589847 ODI589818:ODI589847 ONE589818:ONE589847 OXA589818:OXA589847 PGW589818:PGW589847 PQS589818:PQS589847 QAO589818:QAO589847 QKK589818:QKK589847 QUG589818:QUG589847 REC589818:REC589847 RNY589818:RNY589847 RXU589818:RXU589847 SHQ589818:SHQ589847 SRM589818:SRM589847 TBI589818:TBI589847 TLE589818:TLE589847 TVA589818:TVA589847 UEW589818:UEW589847 UOS589818:UOS589847 UYO589818:UYO589847 VIK589818:VIK589847 VSG589818:VSG589847 WCC589818:WCC589847 WLY589818:WLY589847 WVU589818:WVU589847 JI655354:JI655383 TE655354:TE655383 ADA655354:ADA655383 AMW655354:AMW655383 AWS655354:AWS655383 BGO655354:BGO655383 BQK655354:BQK655383 CAG655354:CAG655383 CKC655354:CKC655383 CTY655354:CTY655383 DDU655354:DDU655383 DNQ655354:DNQ655383 DXM655354:DXM655383 EHI655354:EHI655383 ERE655354:ERE655383 FBA655354:FBA655383 FKW655354:FKW655383 FUS655354:FUS655383 GEO655354:GEO655383 GOK655354:GOK655383 GYG655354:GYG655383 HIC655354:HIC655383 HRY655354:HRY655383 IBU655354:IBU655383 ILQ655354:ILQ655383 IVM655354:IVM655383 JFI655354:JFI655383 JPE655354:JPE655383 JZA655354:JZA655383 KIW655354:KIW655383 KSS655354:KSS655383 LCO655354:LCO655383 LMK655354:LMK655383 LWG655354:LWG655383 MGC655354:MGC655383 MPY655354:MPY655383 MZU655354:MZU655383 NJQ655354:NJQ655383 NTM655354:NTM655383 ODI655354:ODI655383 ONE655354:ONE655383 OXA655354:OXA655383 PGW655354:PGW655383 PQS655354:PQS655383 QAO655354:QAO655383 QKK655354:QKK655383 QUG655354:QUG655383 REC655354:REC655383 RNY655354:RNY655383 RXU655354:RXU655383 SHQ655354:SHQ655383 SRM655354:SRM655383 TBI655354:TBI655383 TLE655354:TLE655383 TVA655354:TVA655383 UEW655354:UEW655383 UOS655354:UOS655383 UYO655354:UYO655383 VIK655354:VIK655383 VSG655354:VSG655383 WCC655354:WCC655383 WLY655354:WLY655383 WVU655354:WVU655383 JI720890:JI720919 TE720890:TE720919 ADA720890:ADA720919 AMW720890:AMW720919 AWS720890:AWS720919 BGO720890:BGO720919 BQK720890:BQK720919 CAG720890:CAG720919 CKC720890:CKC720919 CTY720890:CTY720919 DDU720890:DDU720919 DNQ720890:DNQ720919 DXM720890:DXM720919 EHI720890:EHI720919 ERE720890:ERE720919 FBA720890:FBA720919 FKW720890:FKW720919 FUS720890:FUS720919 GEO720890:GEO720919 GOK720890:GOK720919 GYG720890:GYG720919 HIC720890:HIC720919 HRY720890:HRY720919 IBU720890:IBU720919 ILQ720890:ILQ720919 IVM720890:IVM720919 JFI720890:JFI720919 JPE720890:JPE720919 JZA720890:JZA720919 KIW720890:KIW720919 KSS720890:KSS720919 LCO720890:LCO720919 LMK720890:LMK720919 LWG720890:LWG720919 MGC720890:MGC720919 MPY720890:MPY720919 MZU720890:MZU720919 NJQ720890:NJQ720919 NTM720890:NTM720919 ODI720890:ODI720919 ONE720890:ONE720919 OXA720890:OXA720919 PGW720890:PGW720919 PQS720890:PQS720919 QAO720890:QAO720919 QKK720890:QKK720919 QUG720890:QUG720919 REC720890:REC720919 RNY720890:RNY720919 RXU720890:RXU720919 SHQ720890:SHQ720919 SRM720890:SRM720919 TBI720890:TBI720919 TLE720890:TLE720919 TVA720890:TVA720919 UEW720890:UEW720919 UOS720890:UOS720919 UYO720890:UYO720919 VIK720890:VIK720919 VSG720890:VSG720919 WCC720890:WCC720919 WLY720890:WLY720919 WVU720890:WVU720919 JI786426:JI786455 TE786426:TE786455 ADA786426:ADA786455 AMW786426:AMW786455 AWS786426:AWS786455 BGO786426:BGO786455 BQK786426:BQK786455 CAG786426:CAG786455 CKC786426:CKC786455 CTY786426:CTY786455 DDU786426:DDU786455 DNQ786426:DNQ786455 DXM786426:DXM786455 EHI786426:EHI786455 ERE786426:ERE786455 FBA786426:FBA786455 FKW786426:FKW786455 FUS786426:FUS786455 GEO786426:GEO786455 GOK786426:GOK786455 GYG786426:GYG786455 HIC786426:HIC786455 HRY786426:HRY786455 IBU786426:IBU786455 ILQ786426:ILQ786455 IVM786426:IVM786455 JFI786426:JFI786455 JPE786426:JPE786455 JZA786426:JZA786455 KIW786426:KIW786455 KSS786426:KSS786455 LCO786426:LCO786455 LMK786426:LMK786455 LWG786426:LWG786455 MGC786426:MGC786455 MPY786426:MPY786455 MZU786426:MZU786455 NJQ786426:NJQ786455 NTM786426:NTM786455 ODI786426:ODI786455 ONE786426:ONE786455 OXA786426:OXA786455 PGW786426:PGW786455 PQS786426:PQS786455 QAO786426:QAO786455 QKK786426:QKK786455 QUG786426:QUG786455 REC786426:REC786455 RNY786426:RNY786455 RXU786426:RXU786455 SHQ786426:SHQ786455 SRM786426:SRM786455 TBI786426:TBI786455 TLE786426:TLE786455 TVA786426:TVA786455 UEW786426:UEW786455 UOS786426:UOS786455 UYO786426:UYO786455 VIK786426:VIK786455 VSG786426:VSG786455 WCC786426:WCC786455 WLY786426:WLY786455 WVU786426:WVU786455 JI851962:JI851991 TE851962:TE851991 ADA851962:ADA851991 AMW851962:AMW851991 AWS851962:AWS851991 BGO851962:BGO851991 BQK851962:BQK851991 CAG851962:CAG851991 CKC851962:CKC851991 CTY851962:CTY851991 DDU851962:DDU851991 DNQ851962:DNQ851991 DXM851962:DXM851991 EHI851962:EHI851991 ERE851962:ERE851991 FBA851962:FBA851991 FKW851962:FKW851991 FUS851962:FUS851991 GEO851962:GEO851991 GOK851962:GOK851991 GYG851962:GYG851991 HIC851962:HIC851991 HRY851962:HRY851991 IBU851962:IBU851991 ILQ851962:ILQ851991 IVM851962:IVM851991 JFI851962:JFI851991 JPE851962:JPE851991 JZA851962:JZA851991 KIW851962:KIW851991 KSS851962:KSS851991 LCO851962:LCO851991 LMK851962:LMK851991 LWG851962:LWG851991 MGC851962:MGC851991 MPY851962:MPY851991 MZU851962:MZU851991 NJQ851962:NJQ851991 NTM851962:NTM851991 ODI851962:ODI851991 ONE851962:ONE851991 OXA851962:OXA851991 PGW851962:PGW851991 PQS851962:PQS851991 QAO851962:QAO851991 QKK851962:QKK851991 QUG851962:QUG851991 REC851962:REC851991 RNY851962:RNY851991 RXU851962:RXU851991 SHQ851962:SHQ851991 SRM851962:SRM851991 TBI851962:TBI851991 TLE851962:TLE851991 TVA851962:TVA851991 UEW851962:UEW851991 UOS851962:UOS851991 UYO851962:UYO851991 VIK851962:VIK851991 VSG851962:VSG851991 WCC851962:WCC851991 WLY851962:WLY851991 WVU851962:WVU851991 JI917498:JI917527 TE917498:TE917527 ADA917498:ADA917527 AMW917498:AMW917527 AWS917498:AWS917527 BGO917498:BGO917527 BQK917498:BQK917527 CAG917498:CAG917527 CKC917498:CKC917527 CTY917498:CTY917527 DDU917498:DDU917527 DNQ917498:DNQ917527 DXM917498:DXM917527 EHI917498:EHI917527 ERE917498:ERE917527 FBA917498:FBA917527 FKW917498:FKW917527 FUS917498:FUS917527 GEO917498:GEO917527 GOK917498:GOK917527 GYG917498:GYG917527 HIC917498:HIC917527 HRY917498:HRY917527 IBU917498:IBU917527 ILQ917498:ILQ917527 IVM917498:IVM917527 JFI917498:JFI917527 JPE917498:JPE917527 JZA917498:JZA917527 KIW917498:KIW917527 KSS917498:KSS917527 LCO917498:LCO917527 LMK917498:LMK917527 LWG917498:LWG917527 MGC917498:MGC917527 MPY917498:MPY917527 MZU917498:MZU917527 NJQ917498:NJQ917527 NTM917498:NTM917527 ODI917498:ODI917527 ONE917498:ONE917527 OXA917498:OXA917527 PGW917498:PGW917527 PQS917498:PQS917527 QAO917498:QAO917527 QKK917498:QKK917527 QUG917498:QUG917527 REC917498:REC917527 RNY917498:RNY917527 RXU917498:RXU917527 SHQ917498:SHQ917527 SRM917498:SRM917527 TBI917498:TBI917527 TLE917498:TLE917527 TVA917498:TVA917527 UEW917498:UEW917527 UOS917498:UOS917527 UYO917498:UYO917527 VIK917498:VIK917527 VSG917498:VSG917527 WCC917498:WCC917527 WLY917498:WLY917527 WVU917498:WVU917527 JI983034:JI983063 TE983034:TE983063 ADA983034:ADA983063 AMW983034:AMW983063 AWS983034:AWS983063 BGO983034:BGO983063 BQK983034:BQK983063 CAG983034:CAG983063 CKC983034:CKC983063 CTY983034:CTY983063 DDU983034:DDU983063 DNQ983034:DNQ983063 DXM983034:DXM983063 EHI983034:EHI983063 ERE983034:ERE983063 FBA983034:FBA983063 FKW983034:FKW983063 FUS983034:FUS983063 GEO983034:GEO983063 GOK983034:GOK983063 GYG983034:GYG983063 HIC983034:HIC983063 HRY983034:HRY983063 IBU983034:IBU983063 ILQ983034:ILQ983063 IVM983034:IVM983063 JFI983034:JFI983063 JPE983034:JPE983063 JZA983034:JZA983063 KIW983034:KIW983063 KSS983034:KSS983063 LCO983034:LCO983063 LMK983034:LMK983063 LWG983034:LWG983063 MGC983034:MGC983063 MPY983034:MPY983063 MZU983034:MZU983063 NJQ983034:NJQ983063 NTM983034:NTM983063 ODI983034:ODI983063 ONE983034:ONE983063 OXA983034:OXA983063 PGW983034:PGW983063 PQS983034:PQS983063 QAO983034:QAO983063 QKK983034:QKK983063 QUG983034:QUG983063 REC983034:REC983063 RNY983034:RNY983063 RXU983034:RXU983063 SHQ983034:SHQ983063 SRM983034:SRM983063 TBI983034:TBI983063 TLE983034:TLE983063 TVA983034:TVA983063 UEW983034:UEW983063 UOS983034:UOS983063 UYO983034:UYO983063 VIK983034:VIK983063 VSG983034:VSG983063 WCC983034:WCC983063 WLY983034:WLY983063 S15:U23 JE6:JE23 TA6:TA23 ACW6:ACW23 AMS6:AMS23 AWO6:AWO23 BGK6:BGK23 BQG6:BQG23 CAC6:CAC23 CJY6:CJY23 CTU6:CTU23 DDQ6:DDQ23 DNM6:DNM23 DXI6:DXI23 EHE6:EHE23 ERA6:ERA23 FAW6:FAW23 FKS6:FKS23 FUO6:FUO23 GEK6:GEK23 GOG6:GOG23 GYC6:GYC23 HHY6:HHY23 HRU6:HRU23 IBQ6:IBQ23 ILM6:ILM23 IVI6:IVI23 JFE6:JFE23 JPA6:JPA23 JYW6:JYW23 KIS6:KIS23 KSO6:KSO23 LCK6:LCK23 LMG6:LMG23 LWC6:LWC23 MFY6:MFY23 MPU6:MPU23 MZQ6:MZQ23 NJM6:NJM23 NTI6:NTI23 ODE6:ODE23 ONA6:ONA23 OWW6:OWW23 PGS6:PGS23 PQO6:PQO23 QAK6:QAK23 QKG6:QKG23 QUC6:QUC23 RDY6:RDY23 RNU6:RNU23 RXQ6:RXQ23 SHM6:SHM23 SRI6:SRI23 TBE6:TBE23 TLA6:TLA23 TUW6:TUW23 UES6:UES23 UOO6:UOO23 UYK6:UYK23 VIG6:VIG23 VSC6:VSC23 WBY6:WBY23 WLU6:WLU23 WVQ6:WVQ23" xr:uid="{CE7D59A6-5205-417F-AFDE-F860C4D4BFA3}">
      <formula1>"สมเด็จ, มานพ, นิคม, คลองเตย,"</formula1>
    </dataValidation>
    <dataValidation type="list" allowBlank="1" showInputMessage="1" showErrorMessage="1" sqref="WVC983030 IM2 SI2 ACE2 AMA2 AVW2 BFS2 BPO2 BZK2 CJG2 CTC2 DCY2 DMU2 DWQ2 EGM2 EQI2 FAE2 FKA2 FTW2 GDS2 GNO2 GXK2 HHG2 HRC2 IAY2 IKU2 IUQ2 JEM2 JOI2 JYE2 KIA2 KRW2 LBS2 LLO2 LVK2 MFG2 MPC2 MYY2 NIU2 NSQ2 OCM2 OMI2 OWE2 PGA2 PPW2 PZS2 QJO2 QTK2 RDG2 RNC2 RWY2 SGU2 SQQ2 TAM2 TKI2 TUE2 UEA2 UNW2 UXS2 VHO2 VRK2 WBG2 WLC2 WUY2 A65526:B65526 IQ65526 SM65526 ACI65526 AME65526 AWA65526 BFW65526 BPS65526 BZO65526 CJK65526 CTG65526 DDC65526 DMY65526 DWU65526 EGQ65526 EQM65526 FAI65526 FKE65526 FUA65526 GDW65526 GNS65526 GXO65526 HHK65526 HRG65526 IBC65526 IKY65526 IUU65526 JEQ65526 JOM65526 JYI65526 KIE65526 KSA65526 LBW65526 LLS65526 LVO65526 MFK65526 MPG65526 MZC65526 NIY65526 NSU65526 OCQ65526 OMM65526 OWI65526 PGE65526 PQA65526 PZW65526 QJS65526 QTO65526 RDK65526 RNG65526 RXC65526 SGY65526 SQU65526 TAQ65526 TKM65526 TUI65526 UEE65526 UOA65526 UXW65526 VHS65526 VRO65526 WBK65526 WLG65526 WVC65526 A131062:B131062 IQ131062 SM131062 ACI131062 AME131062 AWA131062 BFW131062 BPS131062 BZO131062 CJK131062 CTG131062 DDC131062 DMY131062 DWU131062 EGQ131062 EQM131062 FAI131062 FKE131062 FUA131062 GDW131062 GNS131062 GXO131062 HHK131062 HRG131062 IBC131062 IKY131062 IUU131062 JEQ131062 JOM131062 JYI131062 KIE131062 KSA131062 LBW131062 LLS131062 LVO131062 MFK131062 MPG131062 MZC131062 NIY131062 NSU131062 OCQ131062 OMM131062 OWI131062 PGE131062 PQA131062 PZW131062 QJS131062 QTO131062 RDK131062 RNG131062 RXC131062 SGY131062 SQU131062 TAQ131062 TKM131062 TUI131062 UEE131062 UOA131062 UXW131062 VHS131062 VRO131062 WBK131062 WLG131062 WVC131062 A196598:B196598 IQ196598 SM196598 ACI196598 AME196598 AWA196598 BFW196598 BPS196598 BZO196598 CJK196598 CTG196598 DDC196598 DMY196598 DWU196598 EGQ196598 EQM196598 FAI196598 FKE196598 FUA196598 GDW196598 GNS196598 GXO196598 HHK196598 HRG196598 IBC196598 IKY196598 IUU196598 JEQ196598 JOM196598 JYI196598 KIE196598 KSA196598 LBW196598 LLS196598 LVO196598 MFK196598 MPG196598 MZC196598 NIY196598 NSU196598 OCQ196598 OMM196598 OWI196598 PGE196598 PQA196598 PZW196598 QJS196598 QTO196598 RDK196598 RNG196598 RXC196598 SGY196598 SQU196598 TAQ196598 TKM196598 TUI196598 UEE196598 UOA196598 UXW196598 VHS196598 VRO196598 WBK196598 WLG196598 WVC196598 A262134:B262134 IQ262134 SM262134 ACI262134 AME262134 AWA262134 BFW262134 BPS262134 BZO262134 CJK262134 CTG262134 DDC262134 DMY262134 DWU262134 EGQ262134 EQM262134 FAI262134 FKE262134 FUA262134 GDW262134 GNS262134 GXO262134 HHK262134 HRG262134 IBC262134 IKY262134 IUU262134 JEQ262134 JOM262134 JYI262134 KIE262134 KSA262134 LBW262134 LLS262134 LVO262134 MFK262134 MPG262134 MZC262134 NIY262134 NSU262134 OCQ262134 OMM262134 OWI262134 PGE262134 PQA262134 PZW262134 QJS262134 QTO262134 RDK262134 RNG262134 RXC262134 SGY262134 SQU262134 TAQ262134 TKM262134 TUI262134 UEE262134 UOA262134 UXW262134 VHS262134 VRO262134 WBK262134 WLG262134 WVC262134 A327670:B327670 IQ327670 SM327670 ACI327670 AME327670 AWA327670 BFW327670 BPS327670 BZO327670 CJK327670 CTG327670 DDC327670 DMY327670 DWU327670 EGQ327670 EQM327670 FAI327670 FKE327670 FUA327670 GDW327670 GNS327670 GXO327670 HHK327670 HRG327670 IBC327670 IKY327670 IUU327670 JEQ327670 JOM327670 JYI327670 KIE327670 KSA327670 LBW327670 LLS327670 LVO327670 MFK327670 MPG327670 MZC327670 NIY327670 NSU327670 OCQ327670 OMM327670 OWI327670 PGE327670 PQA327670 PZW327670 QJS327670 QTO327670 RDK327670 RNG327670 RXC327670 SGY327670 SQU327670 TAQ327670 TKM327670 TUI327670 UEE327670 UOA327670 UXW327670 VHS327670 VRO327670 WBK327670 WLG327670 WVC327670 A393206:B393206 IQ393206 SM393206 ACI393206 AME393206 AWA393206 BFW393206 BPS393206 BZO393206 CJK393206 CTG393206 DDC393206 DMY393206 DWU393206 EGQ393206 EQM393206 FAI393206 FKE393206 FUA393206 GDW393206 GNS393206 GXO393206 HHK393206 HRG393206 IBC393206 IKY393206 IUU393206 JEQ393206 JOM393206 JYI393206 KIE393206 KSA393206 LBW393206 LLS393206 LVO393206 MFK393206 MPG393206 MZC393206 NIY393206 NSU393206 OCQ393206 OMM393206 OWI393206 PGE393206 PQA393206 PZW393206 QJS393206 QTO393206 RDK393206 RNG393206 RXC393206 SGY393206 SQU393206 TAQ393206 TKM393206 TUI393206 UEE393206 UOA393206 UXW393206 VHS393206 VRO393206 WBK393206 WLG393206 WVC393206 A458742:B458742 IQ458742 SM458742 ACI458742 AME458742 AWA458742 BFW458742 BPS458742 BZO458742 CJK458742 CTG458742 DDC458742 DMY458742 DWU458742 EGQ458742 EQM458742 FAI458742 FKE458742 FUA458742 GDW458742 GNS458742 GXO458742 HHK458742 HRG458742 IBC458742 IKY458742 IUU458742 JEQ458742 JOM458742 JYI458742 KIE458742 KSA458742 LBW458742 LLS458742 LVO458742 MFK458742 MPG458742 MZC458742 NIY458742 NSU458742 OCQ458742 OMM458742 OWI458742 PGE458742 PQA458742 PZW458742 QJS458742 QTO458742 RDK458742 RNG458742 RXC458742 SGY458742 SQU458742 TAQ458742 TKM458742 TUI458742 UEE458742 UOA458742 UXW458742 VHS458742 VRO458742 WBK458742 WLG458742 WVC458742 A524278:B524278 IQ524278 SM524278 ACI524278 AME524278 AWA524278 BFW524278 BPS524278 BZO524278 CJK524278 CTG524278 DDC524278 DMY524278 DWU524278 EGQ524278 EQM524278 FAI524278 FKE524278 FUA524278 GDW524278 GNS524278 GXO524278 HHK524278 HRG524278 IBC524278 IKY524278 IUU524278 JEQ524278 JOM524278 JYI524278 KIE524278 KSA524278 LBW524278 LLS524278 LVO524278 MFK524278 MPG524278 MZC524278 NIY524278 NSU524278 OCQ524278 OMM524278 OWI524278 PGE524278 PQA524278 PZW524278 QJS524278 QTO524278 RDK524278 RNG524278 RXC524278 SGY524278 SQU524278 TAQ524278 TKM524278 TUI524278 UEE524278 UOA524278 UXW524278 VHS524278 VRO524278 WBK524278 WLG524278 WVC524278 A589814:B589814 IQ589814 SM589814 ACI589814 AME589814 AWA589814 BFW589814 BPS589814 BZO589814 CJK589814 CTG589814 DDC589814 DMY589814 DWU589814 EGQ589814 EQM589814 FAI589814 FKE589814 FUA589814 GDW589814 GNS589814 GXO589814 HHK589814 HRG589814 IBC589814 IKY589814 IUU589814 JEQ589814 JOM589814 JYI589814 KIE589814 KSA589814 LBW589814 LLS589814 LVO589814 MFK589814 MPG589814 MZC589814 NIY589814 NSU589814 OCQ589814 OMM589814 OWI589814 PGE589814 PQA589814 PZW589814 QJS589814 QTO589814 RDK589814 RNG589814 RXC589814 SGY589814 SQU589814 TAQ589814 TKM589814 TUI589814 UEE589814 UOA589814 UXW589814 VHS589814 VRO589814 WBK589814 WLG589814 WVC589814 A655350:B655350 IQ655350 SM655350 ACI655350 AME655350 AWA655350 BFW655350 BPS655350 BZO655350 CJK655350 CTG655350 DDC655350 DMY655350 DWU655350 EGQ655350 EQM655350 FAI655350 FKE655350 FUA655350 GDW655350 GNS655350 GXO655350 HHK655350 HRG655350 IBC655350 IKY655350 IUU655350 JEQ655350 JOM655350 JYI655350 KIE655350 KSA655350 LBW655350 LLS655350 LVO655350 MFK655350 MPG655350 MZC655350 NIY655350 NSU655350 OCQ655350 OMM655350 OWI655350 PGE655350 PQA655350 PZW655350 QJS655350 QTO655350 RDK655350 RNG655350 RXC655350 SGY655350 SQU655350 TAQ655350 TKM655350 TUI655350 UEE655350 UOA655350 UXW655350 VHS655350 VRO655350 WBK655350 WLG655350 WVC655350 A720886:B720886 IQ720886 SM720886 ACI720886 AME720886 AWA720886 BFW720886 BPS720886 BZO720886 CJK720886 CTG720886 DDC720886 DMY720886 DWU720886 EGQ720886 EQM720886 FAI720886 FKE720886 FUA720886 GDW720886 GNS720886 GXO720886 HHK720886 HRG720886 IBC720886 IKY720886 IUU720886 JEQ720886 JOM720886 JYI720886 KIE720886 KSA720886 LBW720886 LLS720886 LVO720886 MFK720886 MPG720886 MZC720886 NIY720886 NSU720886 OCQ720886 OMM720886 OWI720886 PGE720886 PQA720886 PZW720886 QJS720886 QTO720886 RDK720886 RNG720886 RXC720886 SGY720886 SQU720886 TAQ720886 TKM720886 TUI720886 UEE720886 UOA720886 UXW720886 VHS720886 VRO720886 WBK720886 WLG720886 WVC720886 A786422:B786422 IQ786422 SM786422 ACI786422 AME786422 AWA786422 BFW786422 BPS786422 BZO786422 CJK786422 CTG786422 DDC786422 DMY786422 DWU786422 EGQ786422 EQM786422 FAI786422 FKE786422 FUA786422 GDW786422 GNS786422 GXO786422 HHK786422 HRG786422 IBC786422 IKY786422 IUU786422 JEQ786422 JOM786422 JYI786422 KIE786422 KSA786422 LBW786422 LLS786422 LVO786422 MFK786422 MPG786422 MZC786422 NIY786422 NSU786422 OCQ786422 OMM786422 OWI786422 PGE786422 PQA786422 PZW786422 QJS786422 QTO786422 RDK786422 RNG786422 RXC786422 SGY786422 SQU786422 TAQ786422 TKM786422 TUI786422 UEE786422 UOA786422 UXW786422 VHS786422 VRO786422 WBK786422 WLG786422 WVC786422 A851958:B851958 IQ851958 SM851958 ACI851958 AME851958 AWA851958 BFW851958 BPS851958 BZO851958 CJK851958 CTG851958 DDC851958 DMY851958 DWU851958 EGQ851958 EQM851958 FAI851958 FKE851958 FUA851958 GDW851958 GNS851958 GXO851958 HHK851958 HRG851958 IBC851958 IKY851958 IUU851958 JEQ851958 JOM851958 JYI851958 KIE851958 KSA851958 LBW851958 LLS851958 LVO851958 MFK851958 MPG851958 MZC851958 NIY851958 NSU851958 OCQ851958 OMM851958 OWI851958 PGE851958 PQA851958 PZW851958 QJS851958 QTO851958 RDK851958 RNG851958 RXC851958 SGY851958 SQU851958 TAQ851958 TKM851958 TUI851958 UEE851958 UOA851958 UXW851958 VHS851958 VRO851958 WBK851958 WLG851958 WVC851958 A917494:B917494 IQ917494 SM917494 ACI917494 AME917494 AWA917494 BFW917494 BPS917494 BZO917494 CJK917494 CTG917494 DDC917494 DMY917494 DWU917494 EGQ917494 EQM917494 FAI917494 FKE917494 FUA917494 GDW917494 GNS917494 GXO917494 HHK917494 HRG917494 IBC917494 IKY917494 IUU917494 JEQ917494 JOM917494 JYI917494 KIE917494 KSA917494 LBW917494 LLS917494 LVO917494 MFK917494 MPG917494 MZC917494 NIY917494 NSU917494 OCQ917494 OMM917494 OWI917494 PGE917494 PQA917494 PZW917494 QJS917494 QTO917494 RDK917494 RNG917494 RXC917494 SGY917494 SQU917494 TAQ917494 TKM917494 TUI917494 UEE917494 UOA917494 UXW917494 VHS917494 VRO917494 WBK917494 WLG917494 WVC917494 A983030:B983030 IQ983030 SM983030 ACI983030 AME983030 AWA983030 BFW983030 BPS983030 BZO983030 CJK983030 CTG983030 DDC983030 DMY983030 DWU983030 EGQ983030 EQM983030 FAI983030 FKE983030 FUA983030 GDW983030 GNS983030 GXO983030 HHK983030 HRG983030 IBC983030 IKY983030 IUU983030 JEQ983030 JOM983030 JYI983030 KIE983030 KSA983030 LBW983030 LLS983030 LVO983030 MFK983030 MPG983030 MZC983030 NIY983030 NSU983030 OCQ983030 OMM983030 OWI983030 PGE983030 PQA983030 PZW983030 QJS983030 QTO983030 RDK983030 RNG983030 RXC983030 SGY983030 SQU983030 TAQ983030 TKM983030 TUI983030 UEE983030 UOA983030 UXW983030 VHS983030 VRO983030 WBK983030 WLG983030 A2" xr:uid="{A20D6ADE-EFBA-4BF1-A4AA-7A30E4FF42CF}">
      <formula1>"ประจำเดือน มกราคม,ประจำเดือน กุมภาพันธ์,ประจำเดือน มีนาคม,ประจำเดือน เมษายน,ประจำเดือน พฤษภาคม,ประจำเดือน มิถุนายน,ประจำเดือน กรกฏาคม,ประจำเดือน สิงหาคม,ประจำเดือน กันยายน,ประจำเดือน ตุลาคม,ประจำเดือน พฤศจิกายน,ประจำเดือน ธันวาคม"</formula1>
    </dataValidation>
  </dataValidations>
  <printOptions horizontalCentered="1"/>
  <pageMargins left="0.23622047244094491" right="0.11811023622047245" top="0.39370078740157483" bottom="0.23622047244094491" header="0.39370078740157483" footer="0.31496062992125984"/>
  <pageSetup paperSize="9" scale="35" orientation="landscape" r:id="rId1"/>
  <headerFooter alignWithMargins="0"/>
  <ignoredErrors>
    <ignoredError sqref="N10:N11 N13:N14 N12 N9 L15:M21" unlockedFormula="1"/>
  </ignoredErrors>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E5CAC25B-5580-4F9A-835D-46D5288DD975}">
          <x14:formula1>
            <xm:f>Ref!$C$2:$C$20</xm:f>
          </x14:formula1>
          <xm:sqref>E12 E21 E9 E6 E15 E18</xm:sqref>
        </x14:dataValidation>
        <x14:dataValidation type="list" allowBlank="1" showInputMessage="1" showErrorMessage="1" xr:uid="{A4BCCE3B-5B14-4FDA-82E7-7220D14035D6}">
          <x14:formula1>
            <xm:f>Ref!$B$2:$B$20</xm:f>
          </x14:formula1>
          <xm:sqref>D9 D6 D12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C4B91-2758-48E3-91D9-7474526349FA}">
  <sheetPr codeName="Sheet5">
    <tabColor rgb="FF92D050"/>
    <pageSetUpPr fitToPage="1"/>
  </sheetPr>
  <dimension ref="A1:WVY287"/>
  <sheetViews>
    <sheetView zoomScale="80" zoomScaleNormal="80" workbookViewId="0">
      <selection activeCell="J11" sqref="J11"/>
    </sheetView>
  </sheetViews>
  <sheetFormatPr defaultColWidth="0" defaultRowHeight="13.95" customHeight="1" zeroHeight="1"/>
  <cols>
    <col min="1" max="1" width="6.88671875" style="66" customWidth="1"/>
    <col min="2" max="2" width="20.77734375" style="66" customWidth="1"/>
    <col min="3" max="3" width="24" style="66" customWidth="1"/>
    <col min="4" max="4" width="31.77734375" style="66" customWidth="1"/>
    <col min="5" max="5" width="16.109375" style="78" bestFit="1" customWidth="1"/>
    <col min="6" max="6" width="14.109375" style="78" customWidth="1"/>
    <col min="7" max="7" width="16.5546875" style="78" bestFit="1" customWidth="1"/>
    <col min="8" max="8" width="14.5546875" style="78" customWidth="1"/>
    <col min="9" max="9" width="15" style="78" customWidth="1"/>
    <col min="10" max="10" width="15.21875" style="78" customWidth="1"/>
    <col min="11" max="11" width="16.6640625" style="66" bestFit="1" customWidth="1"/>
    <col min="12" max="12" width="9.33203125" style="66" customWidth="1"/>
    <col min="13" max="13" width="15.21875" style="66" customWidth="1"/>
    <col min="14" max="14" width="8" style="66" customWidth="1"/>
    <col min="15" max="15" width="15.109375" style="66" customWidth="1"/>
    <col min="16" max="17" width="8" style="66" customWidth="1"/>
    <col min="18" max="257" width="9.109375" style="66" hidden="1"/>
    <col min="258" max="258" width="6.88671875" style="66" customWidth="1"/>
    <col min="259" max="259" width="23.33203125" style="66" customWidth="1"/>
    <col min="260" max="260" width="42.88671875" style="66" customWidth="1"/>
    <col min="261" max="261" width="14" style="66" customWidth="1"/>
    <col min="262" max="262" width="14.109375" style="66" customWidth="1"/>
    <col min="263" max="263" width="13" style="66" customWidth="1"/>
    <col min="264" max="264" width="14" style="66" customWidth="1"/>
    <col min="265" max="265" width="15" style="66" customWidth="1"/>
    <col min="266" max="266" width="15.21875" style="66" customWidth="1"/>
    <col min="267" max="267" width="1.88671875" style="66" customWidth="1"/>
    <col min="268" max="268" width="10.5546875" style="66" customWidth="1"/>
    <col min="269" max="273" width="8" style="66" customWidth="1"/>
    <col min="274" max="513" width="9.109375" style="66" hidden="1"/>
    <col min="514" max="514" width="6.88671875" style="66" customWidth="1"/>
    <col min="515" max="515" width="23.33203125" style="66" customWidth="1"/>
    <col min="516" max="516" width="42.88671875" style="66" customWidth="1"/>
    <col min="517" max="517" width="14" style="66" customWidth="1"/>
    <col min="518" max="518" width="14.109375" style="66" customWidth="1"/>
    <col min="519" max="519" width="13" style="66" customWidth="1"/>
    <col min="520" max="520" width="14" style="66" customWidth="1"/>
    <col min="521" max="521" width="15" style="66" customWidth="1"/>
    <col min="522" max="522" width="15.21875" style="66" customWidth="1"/>
    <col min="523" max="523" width="1.88671875" style="66" customWidth="1"/>
    <col min="524" max="524" width="10.5546875" style="66" customWidth="1"/>
    <col min="525" max="529" width="8" style="66" customWidth="1"/>
    <col min="530" max="769" width="9.109375" style="66" hidden="1"/>
    <col min="770" max="770" width="6.88671875" style="66" customWidth="1"/>
    <col min="771" max="771" width="23.33203125" style="66" customWidth="1"/>
    <col min="772" max="772" width="42.88671875" style="66" customWidth="1"/>
    <col min="773" max="773" width="14" style="66" customWidth="1"/>
    <col min="774" max="774" width="14.109375" style="66" customWidth="1"/>
    <col min="775" max="775" width="13" style="66" customWidth="1"/>
    <col min="776" max="776" width="14" style="66" customWidth="1"/>
    <col min="777" max="777" width="15" style="66" customWidth="1"/>
    <col min="778" max="778" width="15.21875" style="66" customWidth="1"/>
    <col min="779" max="779" width="1.88671875" style="66" customWidth="1"/>
    <col min="780" max="780" width="10.5546875" style="66" customWidth="1"/>
    <col min="781" max="785" width="8" style="66" customWidth="1"/>
    <col min="786" max="1025" width="9.109375" style="66" hidden="1"/>
    <col min="1026" max="1026" width="6.88671875" style="66" customWidth="1"/>
    <col min="1027" max="1027" width="23.33203125" style="66" customWidth="1"/>
    <col min="1028" max="1028" width="42.88671875" style="66" customWidth="1"/>
    <col min="1029" max="1029" width="14" style="66" customWidth="1"/>
    <col min="1030" max="1030" width="14.109375" style="66" customWidth="1"/>
    <col min="1031" max="1031" width="13" style="66" customWidth="1"/>
    <col min="1032" max="1032" width="14" style="66" customWidth="1"/>
    <col min="1033" max="1033" width="15" style="66" customWidth="1"/>
    <col min="1034" max="1034" width="15.21875" style="66" customWidth="1"/>
    <col min="1035" max="1035" width="1.88671875" style="66" customWidth="1"/>
    <col min="1036" max="1036" width="10.5546875" style="66" customWidth="1"/>
    <col min="1037" max="1041" width="8" style="66" customWidth="1"/>
    <col min="1042" max="1281" width="9.109375" style="66" hidden="1"/>
    <col min="1282" max="1282" width="6.88671875" style="66" customWidth="1"/>
    <col min="1283" max="1283" width="23.33203125" style="66" customWidth="1"/>
    <col min="1284" max="1284" width="42.88671875" style="66" customWidth="1"/>
    <col min="1285" max="1285" width="14" style="66" customWidth="1"/>
    <col min="1286" max="1286" width="14.109375" style="66" customWidth="1"/>
    <col min="1287" max="1287" width="13" style="66" customWidth="1"/>
    <col min="1288" max="1288" width="14" style="66" customWidth="1"/>
    <col min="1289" max="1289" width="15" style="66" customWidth="1"/>
    <col min="1290" max="1290" width="15.21875" style="66" customWidth="1"/>
    <col min="1291" max="1291" width="1.88671875" style="66" customWidth="1"/>
    <col min="1292" max="1292" width="10.5546875" style="66" customWidth="1"/>
    <col min="1293" max="1297" width="8" style="66" customWidth="1"/>
    <col min="1298" max="1537" width="9.109375" style="66" hidden="1"/>
    <col min="1538" max="1538" width="6.88671875" style="66" customWidth="1"/>
    <col min="1539" max="1539" width="23.33203125" style="66" customWidth="1"/>
    <col min="1540" max="1540" width="42.88671875" style="66" customWidth="1"/>
    <col min="1541" max="1541" width="14" style="66" customWidth="1"/>
    <col min="1542" max="1542" width="14.109375" style="66" customWidth="1"/>
    <col min="1543" max="1543" width="13" style="66" customWidth="1"/>
    <col min="1544" max="1544" width="14" style="66" customWidth="1"/>
    <col min="1545" max="1545" width="15" style="66" customWidth="1"/>
    <col min="1546" max="1546" width="15.21875" style="66" customWidth="1"/>
    <col min="1547" max="1547" width="1.88671875" style="66" customWidth="1"/>
    <col min="1548" max="1548" width="10.5546875" style="66" customWidth="1"/>
    <col min="1549" max="1553" width="8" style="66" customWidth="1"/>
    <col min="1554" max="1793" width="9.109375" style="66" hidden="1"/>
    <col min="1794" max="1794" width="6.88671875" style="66" customWidth="1"/>
    <col min="1795" max="1795" width="23.33203125" style="66" customWidth="1"/>
    <col min="1796" max="1796" width="42.88671875" style="66" customWidth="1"/>
    <col min="1797" max="1797" width="14" style="66" customWidth="1"/>
    <col min="1798" max="1798" width="14.109375" style="66" customWidth="1"/>
    <col min="1799" max="1799" width="13" style="66" customWidth="1"/>
    <col min="1800" max="1800" width="14" style="66" customWidth="1"/>
    <col min="1801" max="1801" width="15" style="66" customWidth="1"/>
    <col min="1802" max="1802" width="15.21875" style="66" customWidth="1"/>
    <col min="1803" max="1803" width="1.88671875" style="66" customWidth="1"/>
    <col min="1804" max="1804" width="10.5546875" style="66" customWidth="1"/>
    <col min="1805" max="1809" width="8" style="66" customWidth="1"/>
    <col min="1810" max="2049" width="9.109375" style="66" hidden="1"/>
    <col min="2050" max="2050" width="6.88671875" style="66" customWidth="1"/>
    <col min="2051" max="2051" width="23.33203125" style="66" customWidth="1"/>
    <col min="2052" max="2052" width="42.88671875" style="66" customWidth="1"/>
    <col min="2053" max="2053" width="14" style="66" customWidth="1"/>
    <col min="2054" max="2054" width="14.109375" style="66" customWidth="1"/>
    <col min="2055" max="2055" width="13" style="66" customWidth="1"/>
    <col min="2056" max="2056" width="14" style="66" customWidth="1"/>
    <col min="2057" max="2057" width="15" style="66" customWidth="1"/>
    <col min="2058" max="2058" width="15.21875" style="66" customWidth="1"/>
    <col min="2059" max="2059" width="1.88671875" style="66" customWidth="1"/>
    <col min="2060" max="2060" width="10.5546875" style="66" customWidth="1"/>
    <col min="2061" max="2065" width="8" style="66" customWidth="1"/>
    <col min="2066" max="2305" width="9.109375" style="66" hidden="1"/>
    <col min="2306" max="2306" width="6.88671875" style="66" customWidth="1"/>
    <col min="2307" max="2307" width="23.33203125" style="66" customWidth="1"/>
    <col min="2308" max="2308" width="42.88671875" style="66" customWidth="1"/>
    <col min="2309" max="2309" width="14" style="66" customWidth="1"/>
    <col min="2310" max="2310" width="14.109375" style="66" customWidth="1"/>
    <col min="2311" max="2311" width="13" style="66" customWidth="1"/>
    <col min="2312" max="2312" width="14" style="66" customWidth="1"/>
    <col min="2313" max="2313" width="15" style="66" customWidth="1"/>
    <col min="2314" max="2314" width="15.21875" style="66" customWidth="1"/>
    <col min="2315" max="2315" width="1.88671875" style="66" customWidth="1"/>
    <col min="2316" max="2316" width="10.5546875" style="66" customWidth="1"/>
    <col min="2317" max="2321" width="8" style="66" customWidth="1"/>
    <col min="2322" max="2561" width="9.109375" style="66" hidden="1"/>
    <col min="2562" max="2562" width="6.88671875" style="66" customWidth="1"/>
    <col min="2563" max="2563" width="23.33203125" style="66" customWidth="1"/>
    <col min="2564" max="2564" width="42.88671875" style="66" customWidth="1"/>
    <col min="2565" max="2565" width="14" style="66" customWidth="1"/>
    <col min="2566" max="2566" width="14.109375" style="66" customWidth="1"/>
    <col min="2567" max="2567" width="13" style="66" customWidth="1"/>
    <col min="2568" max="2568" width="14" style="66" customWidth="1"/>
    <col min="2569" max="2569" width="15" style="66" customWidth="1"/>
    <col min="2570" max="2570" width="15.21875" style="66" customWidth="1"/>
    <col min="2571" max="2571" width="1.88671875" style="66" customWidth="1"/>
    <col min="2572" max="2572" width="10.5546875" style="66" customWidth="1"/>
    <col min="2573" max="2577" width="8" style="66" customWidth="1"/>
    <col min="2578" max="2817" width="9.109375" style="66" hidden="1"/>
    <col min="2818" max="2818" width="6.88671875" style="66" customWidth="1"/>
    <col min="2819" max="2819" width="23.33203125" style="66" customWidth="1"/>
    <col min="2820" max="2820" width="42.88671875" style="66" customWidth="1"/>
    <col min="2821" max="2821" width="14" style="66" customWidth="1"/>
    <col min="2822" max="2822" width="14.109375" style="66" customWidth="1"/>
    <col min="2823" max="2823" width="13" style="66" customWidth="1"/>
    <col min="2824" max="2824" width="14" style="66" customWidth="1"/>
    <col min="2825" max="2825" width="15" style="66" customWidth="1"/>
    <col min="2826" max="2826" width="15.21875" style="66" customWidth="1"/>
    <col min="2827" max="2827" width="1.88671875" style="66" customWidth="1"/>
    <col min="2828" max="2828" width="10.5546875" style="66" customWidth="1"/>
    <col min="2829" max="2833" width="8" style="66" customWidth="1"/>
    <col min="2834" max="3073" width="9.109375" style="66" hidden="1"/>
    <col min="3074" max="3074" width="6.88671875" style="66" customWidth="1"/>
    <col min="3075" max="3075" width="23.33203125" style="66" customWidth="1"/>
    <col min="3076" max="3076" width="42.88671875" style="66" customWidth="1"/>
    <col min="3077" max="3077" width="14" style="66" customWidth="1"/>
    <col min="3078" max="3078" width="14.109375" style="66" customWidth="1"/>
    <col min="3079" max="3079" width="13" style="66" customWidth="1"/>
    <col min="3080" max="3080" width="14" style="66" customWidth="1"/>
    <col min="3081" max="3081" width="15" style="66" customWidth="1"/>
    <col min="3082" max="3082" width="15.21875" style="66" customWidth="1"/>
    <col min="3083" max="3083" width="1.88671875" style="66" customWidth="1"/>
    <col min="3084" max="3084" width="10.5546875" style="66" customWidth="1"/>
    <col min="3085" max="3089" width="8" style="66" customWidth="1"/>
    <col min="3090" max="3329" width="9.109375" style="66" hidden="1"/>
    <col min="3330" max="3330" width="6.88671875" style="66" customWidth="1"/>
    <col min="3331" max="3331" width="23.33203125" style="66" customWidth="1"/>
    <col min="3332" max="3332" width="42.88671875" style="66" customWidth="1"/>
    <col min="3333" max="3333" width="14" style="66" customWidth="1"/>
    <col min="3334" max="3334" width="14.109375" style="66" customWidth="1"/>
    <col min="3335" max="3335" width="13" style="66" customWidth="1"/>
    <col min="3336" max="3336" width="14" style="66" customWidth="1"/>
    <col min="3337" max="3337" width="15" style="66" customWidth="1"/>
    <col min="3338" max="3338" width="15.21875" style="66" customWidth="1"/>
    <col min="3339" max="3339" width="1.88671875" style="66" customWidth="1"/>
    <col min="3340" max="3340" width="10.5546875" style="66" customWidth="1"/>
    <col min="3341" max="3345" width="8" style="66" customWidth="1"/>
    <col min="3346" max="3585" width="9.109375" style="66" hidden="1"/>
    <col min="3586" max="3586" width="6.88671875" style="66" customWidth="1"/>
    <col min="3587" max="3587" width="23.33203125" style="66" customWidth="1"/>
    <col min="3588" max="3588" width="42.88671875" style="66" customWidth="1"/>
    <col min="3589" max="3589" width="14" style="66" customWidth="1"/>
    <col min="3590" max="3590" width="14.109375" style="66" customWidth="1"/>
    <col min="3591" max="3591" width="13" style="66" customWidth="1"/>
    <col min="3592" max="3592" width="14" style="66" customWidth="1"/>
    <col min="3593" max="3593" width="15" style="66" customWidth="1"/>
    <col min="3594" max="3594" width="15.21875" style="66" customWidth="1"/>
    <col min="3595" max="3595" width="1.88671875" style="66" customWidth="1"/>
    <col min="3596" max="3596" width="10.5546875" style="66" customWidth="1"/>
    <col min="3597" max="3601" width="8" style="66" customWidth="1"/>
    <col min="3602" max="3841" width="9.109375" style="66" hidden="1"/>
    <col min="3842" max="3842" width="6.88671875" style="66" customWidth="1"/>
    <col min="3843" max="3843" width="23.33203125" style="66" customWidth="1"/>
    <col min="3844" max="3844" width="42.88671875" style="66" customWidth="1"/>
    <col min="3845" max="3845" width="14" style="66" customWidth="1"/>
    <col min="3846" max="3846" width="14.109375" style="66" customWidth="1"/>
    <col min="3847" max="3847" width="13" style="66" customWidth="1"/>
    <col min="3848" max="3848" width="14" style="66" customWidth="1"/>
    <col min="3849" max="3849" width="15" style="66" customWidth="1"/>
    <col min="3850" max="3850" width="15.21875" style="66" customWidth="1"/>
    <col min="3851" max="3851" width="1.88671875" style="66" customWidth="1"/>
    <col min="3852" max="3852" width="10.5546875" style="66" customWidth="1"/>
    <col min="3853" max="3857" width="8" style="66" customWidth="1"/>
    <col min="3858" max="4097" width="9.109375" style="66" hidden="1"/>
    <col min="4098" max="4098" width="6.88671875" style="66" customWidth="1"/>
    <col min="4099" max="4099" width="23.33203125" style="66" customWidth="1"/>
    <col min="4100" max="4100" width="42.88671875" style="66" customWidth="1"/>
    <col min="4101" max="4101" width="14" style="66" customWidth="1"/>
    <col min="4102" max="4102" width="14.109375" style="66" customWidth="1"/>
    <col min="4103" max="4103" width="13" style="66" customWidth="1"/>
    <col min="4104" max="4104" width="14" style="66" customWidth="1"/>
    <col min="4105" max="4105" width="15" style="66" customWidth="1"/>
    <col min="4106" max="4106" width="15.21875" style="66" customWidth="1"/>
    <col min="4107" max="4107" width="1.88671875" style="66" customWidth="1"/>
    <col min="4108" max="4108" width="10.5546875" style="66" customWidth="1"/>
    <col min="4109" max="4113" width="8" style="66" customWidth="1"/>
    <col min="4114" max="4353" width="9.109375" style="66" hidden="1"/>
    <col min="4354" max="4354" width="6.88671875" style="66" customWidth="1"/>
    <col min="4355" max="4355" width="23.33203125" style="66" customWidth="1"/>
    <col min="4356" max="4356" width="42.88671875" style="66" customWidth="1"/>
    <col min="4357" max="4357" width="14" style="66" customWidth="1"/>
    <col min="4358" max="4358" width="14.109375" style="66" customWidth="1"/>
    <col min="4359" max="4359" width="13" style="66" customWidth="1"/>
    <col min="4360" max="4360" width="14" style="66" customWidth="1"/>
    <col min="4361" max="4361" width="15" style="66" customWidth="1"/>
    <col min="4362" max="4362" width="15.21875" style="66" customWidth="1"/>
    <col min="4363" max="4363" width="1.88671875" style="66" customWidth="1"/>
    <col min="4364" max="4364" width="10.5546875" style="66" customWidth="1"/>
    <col min="4365" max="4369" width="8" style="66" customWidth="1"/>
    <col min="4370" max="4609" width="9.109375" style="66" hidden="1"/>
    <col min="4610" max="4610" width="6.88671875" style="66" customWidth="1"/>
    <col min="4611" max="4611" width="23.33203125" style="66" customWidth="1"/>
    <col min="4612" max="4612" width="42.88671875" style="66" customWidth="1"/>
    <col min="4613" max="4613" width="14" style="66" customWidth="1"/>
    <col min="4614" max="4614" width="14.109375" style="66" customWidth="1"/>
    <col min="4615" max="4615" width="13" style="66" customWidth="1"/>
    <col min="4616" max="4616" width="14" style="66" customWidth="1"/>
    <col min="4617" max="4617" width="15" style="66" customWidth="1"/>
    <col min="4618" max="4618" width="15.21875" style="66" customWidth="1"/>
    <col min="4619" max="4619" width="1.88671875" style="66" customWidth="1"/>
    <col min="4620" max="4620" width="10.5546875" style="66" customWidth="1"/>
    <col min="4621" max="4625" width="8" style="66" customWidth="1"/>
    <col min="4626" max="4865" width="9.109375" style="66" hidden="1"/>
    <col min="4866" max="4866" width="6.88671875" style="66" customWidth="1"/>
    <col min="4867" max="4867" width="23.33203125" style="66" customWidth="1"/>
    <col min="4868" max="4868" width="42.88671875" style="66" customWidth="1"/>
    <col min="4869" max="4869" width="14" style="66" customWidth="1"/>
    <col min="4870" max="4870" width="14.109375" style="66" customWidth="1"/>
    <col min="4871" max="4871" width="13" style="66" customWidth="1"/>
    <col min="4872" max="4872" width="14" style="66" customWidth="1"/>
    <col min="4873" max="4873" width="15" style="66" customWidth="1"/>
    <col min="4874" max="4874" width="15.21875" style="66" customWidth="1"/>
    <col min="4875" max="4875" width="1.88671875" style="66" customWidth="1"/>
    <col min="4876" max="4876" width="10.5546875" style="66" customWidth="1"/>
    <col min="4877" max="4881" width="8" style="66" customWidth="1"/>
    <col min="4882" max="5121" width="9.109375" style="66" hidden="1"/>
    <col min="5122" max="5122" width="6.88671875" style="66" customWidth="1"/>
    <col min="5123" max="5123" width="23.33203125" style="66" customWidth="1"/>
    <col min="5124" max="5124" width="42.88671875" style="66" customWidth="1"/>
    <col min="5125" max="5125" width="14" style="66" customWidth="1"/>
    <col min="5126" max="5126" width="14.109375" style="66" customWidth="1"/>
    <col min="5127" max="5127" width="13" style="66" customWidth="1"/>
    <col min="5128" max="5128" width="14" style="66" customWidth="1"/>
    <col min="5129" max="5129" width="15" style="66" customWidth="1"/>
    <col min="5130" max="5130" width="15.21875" style="66" customWidth="1"/>
    <col min="5131" max="5131" width="1.88671875" style="66" customWidth="1"/>
    <col min="5132" max="5132" width="10.5546875" style="66" customWidth="1"/>
    <col min="5133" max="5137" width="8" style="66" customWidth="1"/>
    <col min="5138" max="5377" width="9.109375" style="66" hidden="1"/>
    <col min="5378" max="5378" width="6.88671875" style="66" customWidth="1"/>
    <col min="5379" max="5379" width="23.33203125" style="66" customWidth="1"/>
    <col min="5380" max="5380" width="42.88671875" style="66" customWidth="1"/>
    <col min="5381" max="5381" width="14" style="66" customWidth="1"/>
    <col min="5382" max="5382" width="14.109375" style="66" customWidth="1"/>
    <col min="5383" max="5383" width="13" style="66" customWidth="1"/>
    <col min="5384" max="5384" width="14" style="66" customWidth="1"/>
    <col min="5385" max="5385" width="15" style="66" customWidth="1"/>
    <col min="5386" max="5386" width="15.21875" style="66" customWidth="1"/>
    <col min="5387" max="5387" width="1.88671875" style="66" customWidth="1"/>
    <col min="5388" max="5388" width="10.5546875" style="66" customWidth="1"/>
    <col min="5389" max="5393" width="8" style="66" customWidth="1"/>
    <col min="5394" max="5633" width="9.109375" style="66" hidden="1"/>
    <col min="5634" max="5634" width="6.88671875" style="66" customWidth="1"/>
    <col min="5635" max="5635" width="23.33203125" style="66" customWidth="1"/>
    <col min="5636" max="5636" width="42.88671875" style="66" customWidth="1"/>
    <col min="5637" max="5637" width="14" style="66" customWidth="1"/>
    <col min="5638" max="5638" width="14.109375" style="66" customWidth="1"/>
    <col min="5639" max="5639" width="13" style="66" customWidth="1"/>
    <col min="5640" max="5640" width="14" style="66" customWidth="1"/>
    <col min="5641" max="5641" width="15" style="66" customWidth="1"/>
    <col min="5642" max="5642" width="15.21875" style="66" customWidth="1"/>
    <col min="5643" max="5643" width="1.88671875" style="66" customWidth="1"/>
    <col min="5644" max="5644" width="10.5546875" style="66" customWidth="1"/>
    <col min="5645" max="5649" width="8" style="66" customWidth="1"/>
    <col min="5650" max="5889" width="9.109375" style="66" hidden="1"/>
    <col min="5890" max="5890" width="6.88671875" style="66" customWidth="1"/>
    <col min="5891" max="5891" width="23.33203125" style="66" customWidth="1"/>
    <col min="5892" max="5892" width="42.88671875" style="66" customWidth="1"/>
    <col min="5893" max="5893" width="14" style="66" customWidth="1"/>
    <col min="5894" max="5894" width="14.109375" style="66" customWidth="1"/>
    <col min="5895" max="5895" width="13" style="66" customWidth="1"/>
    <col min="5896" max="5896" width="14" style="66" customWidth="1"/>
    <col min="5897" max="5897" width="15" style="66" customWidth="1"/>
    <col min="5898" max="5898" width="15.21875" style="66" customWidth="1"/>
    <col min="5899" max="5899" width="1.88671875" style="66" customWidth="1"/>
    <col min="5900" max="5900" width="10.5546875" style="66" customWidth="1"/>
    <col min="5901" max="5905" width="8" style="66" customWidth="1"/>
    <col min="5906" max="6145" width="9.109375" style="66" hidden="1"/>
    <col min="6146" max="6146" width="6.88671875" style="66" customWidth="1"/>
    <col min="6147" max="6147" width="23.33203125" style="66" customWidth="1"/>
    <col min="6148" max="6148" width="42.88671875" style="66" customWidth="1"/>
    <col min="6149" max="6149" width="14" style="66" customWidth="1"/>
    <col min="6150" max="6150" width="14.109375" style="66" customWidth="1"/>
    <col min="6151" max="6151" width="13" style="66" customWidth="1"/>
    <col min="6152" max="6152" width="14" style="66" customWidth="1"/>
    <col min="6153" max="6153" width="15" style="66" customWidth="1"/>
    <col min="6154" max="6154" width="15.21875" style="66" customWidth="1"/>
    <col min="6155" max="6155" width="1.88671875" style="66" customWidth="1"/>
    <col min="6156" max="6156" width="10.5546875" style="66" customWidth="1"/>
    <col min="6157" max="6161" width="8" style="66" customWidth="1"/>
    <col min="6162" max="6401" width="9.109375" style="66" hidden="1"/>
    <col min="6402" max="6402" width="6.88671875" style="66" customWidth="1"/>
    <col min="6403" max="6403" width="23.33203125" style="66" customWidth="1"/>
    <col min="6404" max="6404" width="42.88671875" style="66" customWidth="1"/>
    <col min="6405" max="6405" width="14" style="66" customWidth="1"/>
    <col min="6406" max="6406" width="14.109375" style="66" customWidth="1"/>
    <col min="6407" max="6407" width="13" style="66" customWidth="1"/>
    <col min="6408" max="6408" width="14" style="66" customWidth="1"/>
    <col min="6409" max="6409" width="15" style="66" customWidth="1"/>
    <col min="6410" max="6410" width="15.21875" style="66" customWidth="1"/>
    <col min="6411" max="6411" width="1.88671875" style="66" customWidth="1"/>
    <col min="6412" max="6412" width="10.5546875" style="66" customWidth="1"/>
    <col min="6413" max="6417" width="8" style="66" customWidth="1"/>
    <col min="6418" max="6657" width="9.109375" style="66" hidden="1"/>
    <col min="6658" max="6658" width="6.88671875" style="66" customWidth="1"/>
    <col min="6659" max="6659" width="23.33203125" style="66" customWidth="1"/>
    <col min="6660" max="6660" width="42.88671875" style="66" customWidth="1"/>
    <col min="6661" max="6661" width="14" style="66" customWidth="1"/>
    <col min="6662" max="6662" width="14.109375" style="66" customWidth="1"/>
    <col min="6663" max="6663" width="13" style="66" customWidth="1"/>
    <col min="6664" max="6664" width="14" style="66" customWidth="1"/>
    <col min="6665" max="6665" width="15" style="66" customWidth="1"/>
    <col min="6666" max="6666" width="15.21875" style="66" customWidth="1"/>
    <col min="6667" max="6667" width="1.88671875" style="66" customWidth="1"/>
    <col min="6668" max="6668" width="10.5546875" style="66" customWidth="1"/>
    <col min="6669" max="6673" width="8" style="66" customWidth="1"/>
    <col min="6674" max="6913" width="9.109375" style="66" hidden="1"/>
    <col min="6914" max="6914" width="6.88671875" style="66" customWidth="1"/>
    <col min="6915" max="6915" width="23.33203125" style="66" customWidth="1"/>
    <col min="6916" max="6916" width="42.88671875" style="66" customWidth="1"/>
    <col min="6917" max="6917" width="14" style="66" customWidth="1"/>
    <col min="6918" max="6918" width="14.109375" style="66" customWidth="1"/>
    <col min="6919" max="6919" width="13" style="66" customWidth="1"/>
    <col min="6920" max="6920" width="14" style="66" customWidth="1"/>
    <col min="6921" max="6921" width="15" style="66" customWidth="1"/>
    <col min="6922" max="6922" width="15.21875" style="66" customWidth="1"/>
    <col min="6923" max="6923" width="1.88671875" style="66" customWidth="1"/>
    <col min="6924" max="6924" width="10.5546875" style="66" customWidth="1"/>
    <col min="6925" max="6929" width="8" style="66" customWidth="1"/>
    <col min="6930" max="7169" width="9.109375" style="66" hidden="1"/>
    <col min="7170" max="7170" width="6.88671875" style="66" customWidth="1"/>
    <col min="7171" max="7171" width="23.33203125" style="66" customWidth="1"/>
    <col min="7172" max="7172" width="42.88671875" style="66" customWidth="1"/>
    <col min="7173" max="7173" width="14" style="66" customWidth="1"/>
    <col min="7174" max="7174" width="14.109375" style="66" customWidth="1"/>
    <col min="7175" max="7175" width="13" style="66" customWidth="1"/>
    <col min="7176" max="7176" width="14" style="66" customWidth="1"/>
    <col min="7177" max="7177" width="15" style="66" customWidth="1"/>
    <col min="7178" max="7178" width="15.21875" style="66" customWidth="1"/>
    <col min="7179" max="7179" width="1.88671875" style="66" customWidth="1"/>
    <col min="7180" max="7180" width="10.5546875" style="66" customWidth="1"/>
    <col min="7181" max="7185" width="8" style="66" customWidth="1"/>
    <col min="7186" max="7425" width="9.109375" style="66" hidden="1"/>
    <col min="7426" max="7426" width="6.88671875" style="66" customWidth="1"/>
    <col min="7427" max="7427" width="23.33203125" style="66" customWidth="1"/>
    <col min="7428" max="7428" width="42.88671875" style="66" customWidth="1"/>
    <col min="7429" max="7429" width="14" style="66" customWidth="1"/>
    <col min="7430" max="7430" width="14.109375" style="66" customWidth="1"/>
    <col min="7431" max="7431" width="13" style="66" customWidth="1"/>
    <col min="7432" max="7432" width="14" style="66" customWidth="1"/>
    <col min="7433" max="7433" width="15" style="66" customWidth="1"/>
    <col min="7434" max="7434" width="15.21875" style="66" customWidth="1"/>
    <col min="7435" max="7435" width="1.88671875" style="66" customWidth="1"/>
    <col min="7436" max="7436" width="10.5546875" style="66" customWidth="1"/>
    <col min="7437" max="7441" width="8" style="66" customWidth="1"/>
    <col min="7442" max="7681" width="9.109375" style="66" hidden="1"/>
    <col min="7682" max="7682" width="6.88671875" style="66" customWidth="1"/>
    <col min="7683" max="7683" width="23.33203125" style="66" customWidth="1"/>
    <col min="7684" max="7684" width="42.88671875" style="66" customWidth="1"/>
    <col min="7685" max="7685" width="14" style="66" customWidth="1"/>
    <col min="7686" max="7686" width="14.109375" style="66" customWidth="1"/>
    <col min="7687" max="7687" width="13" style="66" customWidth="1"/>
    <col min="7688" max="7688" width="14" style="66" customWidth="1"/>
    <col min="7689" max="7689" width="15" style="66" customWidth="1"/>
    <col min="7690" max="7690" width="15.21875" style="66" customWidth="1"/>
    <col min="7691" max="7691" width="1.88671875" style="66" customWidth="1"/>
    <col min="7692" max="7692" width="10.5546875" style="66" customWidth="1"/>
    <col min="7693" max="7697" width="8" style="66" customWidth="1"/>
    <col min="7698" max="7937" width="9.109375" style="66" hidden="1"/>
    <col min="7938" max="7938" width="6.88671875" style="66" customWidth="1"/>
    <col min="7939" max="7939" width="23.33203125" style="66" customWidth="1"/>
    <col min="7940" max="7940" width="42.88671875" style="66" customWidth="1"/>
    <col min="7941" max="7941" width="14" style="66" customWidth="1"/>
    <col min="7942" max="7942" width="14.109375" style="66" customWidth="1"/>
    <col min="7943" max="7943" width="13" style="66" customWidth="1"/>
    <col min="7944" max="7944" width="14" style="66" customWidth="1"/>
    <col min="7945" max="7945" width="15" style="66" customWidth="1"/>
    <col min="7946" max="7946" width="15.21875" style="66" customWidth="1"/>
    <col min="7947" max="7947" width="1.88671875" style="66" customWidth="1"/>
    <col min="7948" max="7948" width="10.5546875" style="66" customWidth="1"/>
    <col min="7949" max="7953" width="8" style="66" customWidth="1"/>
    <col min="7954" max="8193" width="9.109375" style="66" hidden="1"/>
    <col min="8194" max="8194" width="6.88671875" style="66" customWidth="1"/>
    <col min="8195" max="8195" width="23.33203125" style="66" customWidth="1"/>
    <col min="8196" max="8196" width="42.88671875" style="66" customWidth="1"/>
    <col min="8197" max="8197" width="14" style="66" customWidth="1"/>
    <col min="8198" max="8198" width="14.109375" style="66" customWidth="1"/>
    <col min="8199" max="8199" width="13" style="66" customWidth="1"/>
    <col min="8200" max="8200" width="14" style="66" customWidth="1"/>
    <col min="8201" max="8201" width="15" style="66" customWidth="1"/>
    <col min="8202" max="8202" width="15.21875" style="66" customWidth="1"/>
    <col min="8203" max="8203" width="1.88671875" style="66" customWidth="1"/>
    <col min="8204" max="8204" width="10.5546875" style="66" customWidth="1"/>
    <col min="8205" max="8209" width="8" style="66" customWidth="1"/>
    <col min="8210" max="8449" width="9.109375" style="66" hidden="1"/>
    <col min="8450" max="8450" width="6.88671875" style="66" customWidth="1"/>
    <col min="8451" max="8451" width="23.33203125" style="66" customWidth="1"/>
    <col min="8452" max="8452" width="42.88671875" style="66" customWidth="1"/>
    <col min="8453" max="8453" width="14" style="66" customWidth="1"/>
    <col min="8454" max="8454" width="14.109375" style="66" customWidth="1"/>
    <col min="8455" max="8455" width="13" style="66" customWidth="1"/>
    <col min="8456" max="8456" width="14" style="66" customWidth="1"/>
    <col min="8457" max="8457" width="15" style="66" customWidth="1"/>
    <col min="8458" max="8458" width="15.21875" style="66" customWidth="1"/>
    <col min="8459" max="8459" width="1.88671875" style="66" customWidth="1"/>
    <col min="8460" max="8460" width="10.5546875" style="66" customWidth="1"/>
    <col min="8461" max="8465" width="8" style="66" customWidth="1"/>
    <col min="8466" max="8705" width="9.109375" style="66" hidden="1"/>
    <col min="8706" max="8706" width="6.88671875" style="66" customWidth="1"/>
    <col min="8707" max="8707" width="23.33203125" style="66" customWidth="1"/>
    <col min="8708" max="8708" width="42.88671875" style="66" customWidth="1"/>
    <col min="8709" max="8709" width="14" style="66" customWidth="1"/>
    <col min="8710" max="8710" width="14.109375" style="66" customWidth="1"/>
    <col min="8711" max="8711" width="13" style="66" customWidth="1"/>
    <col min="8712" max="8712" width="14" style="66" customWidth="1"/>
    <col min="8713" max="8713" width="15" style="66" customWidth="1"/>
    <col min="8714" max="8714" width="15.21875" style="66" customWidth="1"/>
    <col min="8715" max="8715" width="1.88671875" style="66" customWidth="1"/>
    <col min="8716" max="8716" width="10.5546875" style="66" customWidth="1"/>
    <col min="8717" max="8721" width="8" style="66" customWidth="1"/>
    <col min="8722" max="8961" width="9.109375" style="66" hidden="1"/>
    <col min="8962" max="8962" width="6.88671875" style="66" customWidth="1"/>
    <col min="8963" max="8963" width="23.33203125" style="66" customWidth="1"/>
    <col min="8964" max="8964" width="42.88671875" style="66" customWidth="1"/>
    <col min="8965" max="8965" width="14" style="66" customWidth="1"/>
    <col min="8966" max="8966" width="14.109375" style="66" customWidth="1"/>
    <col min="8967" max="8967" width="13" style="66" customWidth="1"/>
    <col min="8968" max="8968" width="14" style="66" customWidth="1"/>
    <col min="8969" max="8969" width="15" style="66" customWidth="1"/>
    <col min="8970" max="8970" width="15.21875" style="66" customWidth="1"/>
    <col min="8971" max="8971" width="1.88671875" style="66" customWidth="1"/>
    <col min="8972" max="8972" width="10.5546875" style="66" customWidth="1"/>
    <col min="8973" max="8977" width="8" style="66" customWidth="1"/>
    <col min="8978" max="9217" width="9.109375" style="66" hidden="1"/>
    <col min="9218" max="9218" width="6.88671875" style="66" customWidth="1"/>
    <col min="9219" max="9219" width="23.33203125" style="66" customWidth="1"/>
    <col min="9220" max="9220" width="42.88671875" style="66" customWidth="1"/>
    <col min="9221" max="9221" width="14" style="66" customWidth="1"/>
    <col min="9222" max="9222" width="14.109375" style="66" customWidth="1"/>
    <col min="9223" max="9223" width="13" style="66" customWidth="1"/>
    <col min="9224" max="9224" width="14" style="66" customWidth="1"/>
    <col min="9225" max="9225" width="15" style="66" customWidth="1"/>
    <col min="9226" max="9226" width="15.21875" style="66" customWidth="1"/>
    <col min="9227" max="9227" width="1.88671875" style="66" customWidth="1"/>
    <col min="9228" max="9228" width="10.5546875" style="66" customWidth="1"/>
    <col min="9229" max="9233" width="8" style="66" customWidth="1"/>
    <col min="9234" max="9473" width="9.109375" style="66" hidden="1"/>
    <col min="9474" max="9474" width="6.88671875" style="66" customWidth="1"/>
    <col min="9475" max="9475" width="23.33203125" style="66" customWidth="1"/>
    <col min="9476" max="9476" width="42.88671875" style="66" customWidth="1"/>
    <col min="9477" max="9477" width="14" style="66" customWidth="1"/>
    <col min="9478" max="9478" width="14.109375" style="66" customWidth="1"/>
    <col min="9479" max="9479" width="13" style="66" customWidth="1"/>
    <col min="9480" max="9480" width="14" style="66" customWidth="1"/>
    <col min="9481" max="9481" width="15" style="66" customWidth="1"/>
    <col min="9482" max="9482" width="15.21875" style="66" customWidth="1"/>
    <col min="9483" max="9483" width="1.88671875" style="66" customWidth="1"/>
    <col min="9484" max="9484" width="10.5546875" style="66" customWidth="1"/>
    <col min="9485" max="9489" width="8" style="66" customWidth="1"/>
    <col min="9490" max="9729" width="9.109375" style="66" hidden="1"/>
    <col min="9730" max="9730" width="6.88671875" style="66" customWidth="1"/>
    <col min="9731" max="9731" width="23.33203125" style="66" customWidth="1"/>
    <col min="9732" max="9732" width="42.88671875" style="66" customWidth="1"/>
    <col min="9733" max="9733" width="14" style="66" customWidth="1"/>
    <col min="9734" max="9734" width="14.109375" style="66" customWidth="1"/>
    <col min="9735" max="9735" width="13" style="66" customWidth="1"/>
    <col min="9736" max="9736" width="14" style="66" customWidth="1"/>
    <col min="9737" max="9737" width="15" style="66" customWidth="1"/>
    <col min="9738" max="9738" width="15.21875" style="66" customWidth="1"/>
    <col min="9739" max="9739" width="1.88671875" style="66" customWidth="1"/>
    <col min="9740" max="9740" width="10.5546875" style="66" customWidth="1"/>
    <col min="9741" max="9745" width="8" style="66" customWidth="1"/>
    <col min="9746" max="9985" width="9.109375" style="66" hidden="1"/>
    <col min="9986" max="9986" width="6.88671875" style="66" customWidth="1"/>
    <col min="9987" max="9987" width="23.33203125" style="66" customWidth="1"/>
    <col min="9988" max="9988" width="42.88671875" style="66" customWidth="1"/>
    <col min="9989" max="9989" width="14" style="66" customWidth="1"/>
    <col min="9990" max="9990" width="14.109375" style="66" customWidth="1"/>
    <col min="9991" max="9991" width="13" style="66" customWidth="1"/>
    <col min="9992" max="9992" width="14" style="66" customWidth="1"/>
    <col min="9993" max="9993" width="15" style="66" customWidth="1"/>
    <col min="9994" max="9994" width="15.21875" style="66" customWidth="1"/>
    <col min="9995" max="9995" width="1.88671875" style="66" customWidth="1"/>
    <col min="9996" max="9996" width="10.5546875" style="66" customWidth="1"/>
    <col min="9997" max="10001" width="8" style="66" customWidth="1"/>
    <col min="10002" max="10241" width="9.109375" style="66" hidden="1"/>
    <col min="10242" max="10242" width="6.88671875" style="66" customWidth="1"/>
    <col min="10243" max="10243" width="23.33203125" style="66" customWidth="1"/>
    <col min="10244" max="10244" width="42.88671875" style="66" customWidth="1"/>
    <col min="10245" max="10245" width="14" style="66" customWidth="1"/>
    <col min="10246" max="10246" width="14.109375" style="66" customWidth="1"/>
    <col min="10247" max="10247" width="13" style="66" customWidth="1"/>
    <col min="10248" max="10248" width="14" style="66" customWidth="1"/>
    <col min="10249" max="10249" width="15" style="66" customWidth="1"/>
    <col min="10250" max="10250" width="15.21875" style="66" customWidth="1"/>
    <col min="10251" max="10251" width="1.88671875" style="66" customWidth="1"/>
    <col min="10252" max="10252" width="10.5546875" style="66" customWidth="1"/>
    <col min="10253" max="10257" width="8" style="66" customWidth="1"/>
    <col min="10258" max="10497" width="9.109375" style="66" hidden="1"/>
    <col min="10498" max="10498" width="6.88671875" style="66" customWidth="1"/>
    <col min="10499" max="10499" width="23.33203125" style="66" customWidth="1"/>
    <col min="10500" max="10500" width="42.88671875" style="66" customWidth="1"/>
    <col min="10501" max="10501" width="14" style="66" customWidth="1"/>
    <col min="10502" max="10502" width="14.109375" style="66" customWidth="1"/>
    <col min="10503" max="10503" width="13" style="66" customWidth="1"/>
    <col min="10504" max="10504" width="14" style="66" customWidth="1"/>
    <col min="10505" max="10505" width="15" style="66" customWidth="1"/>
    <col min="10506" max="10506" width="15.21875" style="66" customWidth="1"/>
    <col min="10507" max="10507" width="1.88671875" style="66" customWidth="1"/>
    <col min="10508" max="10508" width="10.5546875" style="66" customWidth="1"/>
    <col min="10509" max="10513" width="8" style="66" customWidth="1"/>
    <col min="10514" max="10753" width="9.109375" style="66" hidden="1"/>
    <col min="10754" max="10754" width="6.88671875" style="66" customWidth="1"/>
    <col min="10755" max="10755" width="23.33203125" style="66" customWidth="1"/>
    <col min="10756" max="10756" width="42.88671875" style="66" customWidth="1"/>
    <col min="10757" max="10757" width="14" style="66" customWidth="1"/>
    <col min="10758" max="10758" width="14.109375" style="66" customWidth="1"/>
    <col min="10759" max="10759" width="13" style="66" customWidth="1"/>
    <col min="10760" max="10760" width="14" style="66" customWidth="1"/>
    <col min="10761" max="10761" width="15" style="66" customWidth="1"/>
    <col min="10762" max="10762" width="15.21875" style="66" customWidth="1"/>
    <col min="10763" max="10763" width="1.88671875" style="66" customWidth="1"/>
    <col min="10764" max="10764" width="10.5546875" style="66" customWidth="1"/>
    <col min="10765" max="10769" width="8" style="66" customWidth="1"/>
    <col min="10770" max="11009" width="9.109375" style="66" hidden="1"/>
    <col min="11010" max="11010" width="6.88671875" style="66" customWidth="1"/>
    <col min="11011" max="11011" width="23.33203125" style="66" customWidth="1"/>
    <col min="11012" max="11012" width="42.88671875" style="66" customWidth="1"/>
    <col min="11013" max="11013" width="14" style="66" customWidth="1"/>
    <col min="11014" max="11014" width="14.109375" style="66" customWidth="1"/>
    <col min="11015" max="11015" width="13" style="66" customWidth="1"/>
    <col min="11016" max="11016" width="14" style="66" customWidth="1"/>
    <col min="11017" max="11017" width="15" style="66" customWidth="1"/>
    <col min="11018" max="11018" width="15.21875" style="66" customWidth="1"/>
    <col min="11019" max="11019" width="1.88671875" style="66" customWidth="1"/>
    <col min="11020" max="11020" width="10.5546875" style="66" customWidth="1"/>
    <col min="11021" max="11025" width="8" style="66" customWidth="1"/>
    <col min="11026" max="11265" width="9.109375" style="66" hidden="1"/>
    <col min="11266" max="11266" width="6.88671875" style="66" customWidth="1"/>
    <col min="11267" max="11267" width="23.33203125" style="66" customWidth="1"/>
    <col min="11268" max="11268" width="42.88671875" style="66" customWidth="1"/>
    <col min="11269" max="11269" width="14" style="66" customWidth="1"/>
    <col min="11270" max="11270" width="14.109375" style="66" customWidth="1"/>
    <col min="11271" max="11271" width="13" style="66" customWidth="1"/>
    <col min="11272" max="11272" width="14" style="66" customWidth="1"/>
    <col min="11273" max="11273" width="15" style="66" customWidth="1"/>
    <col min="11274" max="11274" width="15.21875" style="66" customWidth="1"/>
    <col min="11275" max="11275" width="1.88671875" style="66" customWidth="1"/>
    <col min="11276" max="11276" width="10.5546875" style="66" customWidth="1"/>
    <col min="11277" max="11281" width="8" style="66" customWidth="1"/>
    <col min="11282" max="11521" width="9.109375" style="66" hidden="1"/>
    <col min="11522" max="11522" width="6.88671875" style="66" customWidth="1"/>
    <col min="11523" max="11523" width="23.33203125" style="66" customWidth="1"/>
    <col min="11524" max="11524" width="42.88671875" style="66" customWidth="1"/>
    <col min="11525" max="11525" width="14" style="66" customWidth="1"/>
    <col min="11526" max="11526" width="14.109375" style="66" customWidth="1"/>
    <col min="11527" max="11527" width="13" style="66" customWidth="1"/>
    <col min="11528" max="11528" width="14" style="66" customWidth="1"/>
    <col min="11529" max="11529" width="15" style="66" customWidth="1"/>
    <col min="11530" max="11530" width="15.21875" style="66" customWidth="1"/>
    <col min="11531" max="11531" width="1.88671875" style="66" customWidth="1"/>
    <col min="11532" max="11532" width="10.5546875" style="66" customWidth="1"/>
    <col min="11533" max="11537" width="8" style="66" customWidth="1"/>
    <col min="11538" max="11777" width="9.109375" style="66" hidden="1"/>
    <col min="11778" max="11778" width="6.88671875" style="66" customWidth="1"/>
    <col min="11779" max="11779" width="23.33203125" style="66" customWidth="1"/>
    <col min="11780" max="11780" width="42.88671875" style="66" customWidth="1"/>
    <col min="11781" max="11781" width="14" style="66" customWidth="1"/>
    <col min="11782" max="11782" width="14.109375" style="66" customWidth="1"/>
    <col min="11783" max="11783" width="13" style="66" customWidth="1"/>
    <col min="11784" max="11784" width="14" style="66" customWidth="1"/>
    <col min="11785" max="11785" width="15" style="66" customWidth="1"/>
    <col min="11786" max="11786" width="15.21875" style="66" customWidth="1"/>
    <col min="11787" max="11787" width="1.88671875" style="66" customWidth="1"/>
    <col min="11788" max="11788" width="10.5546875" style="66" customWidth="1"/>
    <col min="11789" max="11793" width="8" style="66" customWidth="1"/>
    <col min="11794" max="12033" width="9.109375" style="66" hidden="1"/>
    <col min="12034" max="12034" width="6.88671875" style="66" customWidth="1"/>
    <col min="12035" max="12035" width="23.33203125" style="66" customWidth="1"/>
    <col min="12036" max="12036" width="42.88671875" style="66" customWidth="1"/>
    <col min="12037" max="12037" width="14" style="66" customWidth="1"/>
    <col min="12038" max="12038" width="14.109375" style="66" customWidth="1"/>
    <col min="12039" max="12039" width="13" style="66" customWidth="1"/>
    <col min="12040" max="12040" width="14" style="66" customWidth="1"/>
    <col min="12041" max="12041" width="15" style="66" customWidth="1"/>
    <col min="12042" max="12042" width="15.21875" style="66" customWidth="1"/>
    <col min="12043" max="12043" width="1.88671875" style="66" customWidth="1"/>
    <col min="12044" max="12044" width="10.5546875" style="66" customWidth="1"/>
    <col min="12045" max="12049" width="8" style="66" customWidth="1"/>
    <col min="12050" max="12289" width="9.109375" style="66" hidden="1"/>
    <col min="12290" max="12290" width="6.88671875" style="66" customWidth="1"/>
    <col min="12291" max="12291" width="23.33203125" style="66" customWidth="1"/>
    <col min="12292" max="12292" width="42.88671875" style="66" customWidth="1"/>
    <col min="12293" max="12293" width="14" style="66" customWidth="1"/>
    <col min="12294" max="12294" width="14.109375" style="66" customWidth="1"/>
    <col min="12295" max="12295" width="13" style="66" customWidth="1"/>
    <col min="12296" max="12296" width="14" style="66" customWidth="1"/>
    <col min="12297" max="12297" width="15" style="66" customWidth="1"/>
    <col min="12298" max="12298" width="15.21875" style="66" customWidth="1"/>
    <col min="12299" max="12299" width="1.88671875" style="66" customWidth="1"/>
    <col min="12300" max="12300" width="10.5546875" style="66" customWidth="1"/>
    <col min="12301" max="12305" width="8" style="66" customWidth="1"/>
    <col min="12306" max="12545" width="9.109375" style="66" hidden="1"/>
    <col min="12546" max="12546" width="6.88671875" style="66" customWidth="1"/>
    <col min="12547" max="12547" width="23.33203125" style="66" customWidth="1"/>
    <col min="12548" max="12548" width="42.88671875" style="66" customWidth="1"/>
    <col min="12549" max="12549" width="14" style="66" customWidth="1"/>
    <col min="12550" max="12550" width="14.109375" style="66" customWidth="1"/>
    <col min="12551" max="12551" width="13" style="66" customWidth="1"/>
    <col min="12552" max="12552" width="14" style="66" customWidth="1"/>
    <col min="12553" max="12553" width="15" style="66" customWidth="1"/>
    <col min="12554" max="12554" width="15.21875" style="66" customWidth="1"/>
    <col min="12555" max="12555" width="1.88671875" style="66" customWidth="1"/>
    <col min="12556" max="12556" width="10.5546875" style="66" customWidth="1"/>
    <col min="12557" max="12561" width="8" style="66" customWidth="1"/>
    <col min="12562" max="12801" width="9.109375" style="66" hidden="1"/>
    <col min="12802" max="12802" width="6.88671875" style="66" customWidth="1"/>
    <col min="12803" max="12803" width="23.33203125" style="66" customWidth="1"/>
    <col min="12804" max="12804" width="42.88671875" style="66" customWidth="1"/>
    <col min="12805" max="12805" width="14" style="66" customWidth="1"/>
    <col min="12806" max="12806" width="14.109375" style="66" customWidth="1"/>
    <col min="12807" max="12807" width="13" style="66" customWidth="1"/>
    <col min="12808" max="12808" width="14" style="66" customWidth="1"/>
    <col min="12809" max="12809" width="15" style="66" customWidth="1"/>
    <col min="12810" max="12810" width="15.21875" style="66" customWidth="1"/>
    <col min="12811" max="12811" width="1.88671875" style="66" customWidth="1"/>
    <col min="12812" max="12812" width="10.5546875" style="66" customWidth="1"/>
    <col min="12813" max="12817" width="8" style="66" customWidth="1"/>
    <col min="12818" max="13057" width="9.109375" style="66" hidden="1"/>
    <col min="13058" max="13058" width="6.88671875" style="66" customWidth="1"/>
    <col min="13059" max="13059" width="23.33203125" style="66" customWidth="1"/>
    <col min="13060" max="13060" width="42.88671875" style="66" customWidth="1"/>
    <col min="13061" max="13061" width="14" style="66" customWidth="1"/>
    <col min="13062" max="13062" width="14.109375" style="66" customWidth="1"/>
    <col min="13063" max="13063" width="13" style="66" customWidth="1"/>
    <col min="13064" max="13064" width="14" style="66" customWidth="1"/>
    <col min="13065" max="13065" width="15" style="66" customWidth="1"/>
    <col min="13066" max="13066" width="15.21875" style="66" customWidth="1"/>
    <col min="13067" max="13067" width="1.88671875" style="66" customWidth="1"/>
    <col min="13068" max="13068" width="10.5546875" style="66" customWidth="1"/>
    <col min="13069" max="13073" width="8" style="66" customWidth="1"/>
    <col min="13074" max="13313" width="9.109375" style="66" hidden="1"/>
    <col min="13314" max="13314" width="6.88671875" style="66" customWidth="1"/>
    <col min="13315" max="13315" width="23.33203125" style="66" customWidth="1"/>
    <col min="13316" max="13316" width="42.88671875" style="66" customWidth="1"/>
    <col min="13317" max="13317" width="14" style="66" customWidth="1"/>
    <col min="13318" max="13318" width="14.109375" style="66" customWidth="1"/>
    <col min="13319" max="13319" width="13" style="66" customWidth="1"/>
    <col min="13320" max="13320" width="14" style="66" customWidth="1"/>
    <col min="13321" max="13321" width="15" style="66" customWidth="1"/>
    <col min="13322" max="13322" width="15.21875" style="66" customWidth="1"/>
    <col min="13323" max="13323" width="1.88671875" style="66" customWidth="1"/>
    <col min="13324" max="13324" width="10.5546875" style="66" customWidth="1"/>
    <col min="13325" max="13329" width="8" style="66" customWidth="1"/>
    <col min="13330" max="13569" width="9.109375" style="66" hidden="1"/>
    <col min="13570" max="13570" width="6.88671875" style="66" customWidth="1"/>
    <col min="13571" max="13571" width="23.33203125" style="66" customWidth="1"/>
    <col min="13572" max="13572" width="42.88671875" style="66" customWidth="1"/>
    <col min="13573" max="13573" width="14" style="66" customWidth="1"/>
    <col min="13574" max="13574" width="14.109375" style="66" customWidth="1"/>
    <col min="13575" max="13575" width="13" style="66" customWidth="1"/>
    <col min="13576" max="13576" width="14" style="66" customWidth="1"/>
    <col min="13577" max="13577" width="15" style="66" customWidth="1"/>
    <col min="13578" max="13578" width="15.21875" style="66" customWidth="1"/>
    <col min="13579" max="13579" width="1.88671875" style="66" customWidth="1"/>
    <col min="13580" max="13580" width="10.5546875" style="66" customWidth="1"/>
    <col min="13581" max="13585" width="8" style="66" customWidth="1"/>
    <col min="13586" max="13825" width="9.109375" style="66" hidden="1"/>
    <col min="13826" max="13826" width="6.88671875" style="66" customWidth="1"/>
    <col min="13827" max="13827" width="23.33203125" style="66" customWidth="1"/>
    <col min="13828" max="13828" width="42.88671875" style="66" customWidth="1"/>
    <col min="13829" max="13829" width="14" style="66" customWidth="1"/>
    <col min="13830" max="13830" width="14.109375" style="66" customWidth="1"/>
    <col min="13831" max="13831" width="13" style="66" customWidth="1"/>
    <col min="13832" max="13832" width="14" style="66" customWidth="1"/>
    <col min="13833" max="13833" width="15" style="66" customWidth="1"/>
    <col min="13834" max="13834" width="15.21875" style="66" customWidth="1"/>
    <col min="13835" max="13835" width="1.88671875" style="66" customWidth="1"/>
    <col min="13836" max="13836" width="10.5546875" style="66" customWidth="1"/>
    <col min="13837" max="13841" width="8" style="66" customWidth="1"/>
    <col min="13842" max="14081" width="9.109375" style="66" hidden="1"/>
    <col min="14082" max="14082" width="6.88671875" style="66" customWidth="1"/>
    <col min="14083" max="14083" width="23.33203125" style="66" customWidth="1"/>
    <col min="14084" max="14084" width="42.88671875" style="66" customWidth="1"/>
    <col min="14085" max="14085" width="14" style="66" customWidth="1"/>
    <col min="14086" max="14086" width="14.109375" style="66" customWidth="1"/>
    <col min="14087" max="14087" width="13" style="66" customWidth="1"/>
    <col min="14088" max="14088" width="14" style="66" customWidth="1"/>
    <col min="14089" max="14089" width="15" style="66" customWidth="1"/>
    <col min="14090" max="14090" width="15.21875" style="66" customWidth="1"/>
    <col min="14091" max="14091" width="1.88671875" style="66" customWidth="1"/>
    <col min="14092" max="14092" width="10.5546875" style="66" customWidth="1"/>
    <col min="14093" max="14097" width="8" style="66" customWidth="1"/>
    <col min="14098" max="14337" width="9.109375" style="66" hidden="1"/>
    <col min="14338" max="14338" width="6.88671875" style="66" customWidth="1"/>
    <col min="14339" max="14339" width="23.33203125" style="66" customWidth="1"/>
    <col min="14340" max="14340" width="42.88671875" style="66" customWidth="1"/>
    <col min="14341" max="14341" width="14" style="66" customWidth="1"/>
    <col min="14342" max="14342" width="14.109375" style="66" customWidth="1"/>
    <col min="14343" max="14343" width="13" style="66" customWidth="1"/>
    <col min="14344" max="14344" width="14" style="66" customWidth="1"/>
    <col min="14345" max="14345" width="15" style="66" customWidth="1"/>
    <col min="14346" max="14346" width="15.21875" style="66" customWidth="1"/>
    <col min="14347" max="14347" width="1.88671875" style="66" customWidth="1"/>
    <col min="14348" max="14348" width="10.5546875" style="66" customWidth="1"/>
    <col min="14349" max="14353" width="8" style="66" customWidth="1"/>
    <col min="14354" max="14593" width="9.109375" style="66" hidden="1"/>
    <col min="14594" max="14594" width="6.88671875" style="66" customWidth="1"/>
    <col min="14595" max="14595" width="23.33203125" style="66" customWidth="1"/>
    <col min="14596" max="14596" width="42.88671875" style="66" customWidth="1"/>
    <col min="14597" max="14597" width="14" style="66" customWidth="1"/>
    <col min="14598" max="14598" width="14.109375" style="66" customWidth="1"/>
    <col min="14599" max="14599" width="13" style="66" customWidth="1"/>
    <col min="14600" max="14600" width="14" style="66" customWidth="1"/>
    <col min="14601" max="14601" width="15" style="66" customWidth="1"/>
    <col min="14602" max="14602" width="15.21875" style="66" customWidth="1"/>
    <col min="14603" max="14603" width="1.88671875" style="66" customWidth="1"/>
    <col min="14604" max="14604" width="10.5546875" style="66" customWidth="1"/>
    <col min="14605" max="14609" width="8" style="66" customWidth="1"/>
    <col min="14610" max="14849" width="9.109375" style="66" hidden="1"/>
    <col min="14850" max="14850" width="6.88671875" style="66" customWidth="1"/>
    <col min="14851" max="14851" width="23.33203125" style="66" customWidth="1"/>
    <col min="14852" max="14852" width="42.88671875" style="66" customWidth="1"/>
    <col min="14853" max="14853" width="14" style="66" customWidth="1"/>
    <col min="14854" max="14854" width="14.109375" style="66" customWidth="1"/>
    <col min="14855" max="14855" width="13" style="66" customWidth="1"/>
    <col min="14856" max="14856" width="14" style="66" customWidth="1"/>
    <col min="14857" max="14857" width="15" style="66" customWidth="1"/>
    <col min="14858" max="14858" width="15.21875" style="66" customWidth="1"/>
    <col min="14859" max="14859" width="1.88671875" style="66" customWidth="1"/>
    <col min="14860" max="14860" width="10.5546875" style="66" customWidth="1"/>
    <col min="14861" max="14865" width="8" style="66" customWidth="1"/>
    <col min="14866" max="15105" width="9.109375" style="66" hidden="1"/>
    <col min="15106" max="15106" width="6.88671875" style="66" customWidth="1"/>
    <col min="15107" max="15107" width="23.33203125" style="66" customWidth="1"/>
    <col min="15108" max="15108" width="42.88671875" style="66" customWidth="1"/>
    <col min="15109" max="15109" width="14" style="66" customWidth="1"/>
    <col min="15110" max="15110" width="14.109375" style="66" customWidth="1"/>
    <col min="15111" max="15111" width="13" style="66" customWidth="1"/>
    <col min="15112" max="15112" width="14" style="66" customWidth="1"/>
    <col min="15113" max="15113" width="15" style="66" customWidth="1"/>
    <col min="15114" max="15114" width="15.21875" style="66" customWidth="1"/>
    <col min="15115" max="15115" width="1.88671875" style="66" customWidth="1"/>
    <col min="15116" max="15116" width="10.5546875" style="66" customWidth="1"/>
    <col min="15117" max="15121" width="8" style="66" customWidth="1"/>
    <col min="15122" max="15361" width="9.109375" style="66" hidden="1"/>
    <col min="15362" max="15362" width="6.88671875" style="66" customWidth="1"/>
    <col min="15363" max="15363" width="23.33203125" style="66" customWidth="1"/>
    <col min="15364" max="15364" width="42.88671875" style="66" customWidth="1"/>
    <col min="15365" max="15365" width="14" style="66" customWidth="1"/>
    <col min="15366" max="15366" width="14.109375" style="66" customWidth="1"/>
    <col min="15367" max="15367" width="13" style="66" customWidth="1"/>
    <col min="15368" max="15368" width="14" style="66" customWidth="1"/>
    <col min="15369" max="15369" width="15" style="66" customWidth="1"/>
    <col min="15370" max="15370" width="15.21875" style="66" customWidth="1"/>
    <col min="15371" max="15371" width="1.88671875" style="66" customWidth="1"/>
    <col min="15372" max="15372" width="10.5546875" style="66" customWidth="1"/>
    <col min="15373" max="15377" width="8" style="66" customWidth="1"/>
    <col min="15378" max="15617" width="9.109375" style="66" hidden="1"/>
    <col min="15618" max="15618" width="6.88671875" style="66" customWidth="1"/>
    <col min="15619" max="15619" width="23.33203125" style="66" customWidth="1"/>
    <col min="15620" max="15620" width="42.88671875" style="66" customWidth="1"/>
    <col min="15621" max="15621" width="14" style="66" customWidth="1"/>
    <col min="15622" max="15622" width="14.109375" style="66" customWidth="1"/>
    <col min="15623" max="15623" width="13" style="66" customWidth="1"/>
    <col min="15624" max="15624" width="14" style="66" customWidth="1"/>
    <col min="15625" max="15625" width="15" style="66" customWidth="1"/>
    <col min="15626" max="15626" width="15.21875" style="66" customWidth="1"/>
    <col min="15627" max="15627" width="1.88671875" style="66" customWidth="1"/>
    <col min="15628" max="15628" width="10.5546875" style="66" customWidth="1"/>
    <col min="15629" max="15633" width="8" style="66" customWidth="1"/>
    <col min="15634" max="15873" width="9.109375" style="66" hidden="1"/>
    <col min="15874" max="15874" width="6.88671875" style="66" customWidth="1"/>
    <col min="15875" max="15875" width="23.33203125" style="66" customWidth="1"/>
    <col min="15876" max="15876" width="42.88671875" style="66" customWidth="1"/>
    <col min="15877" max="15877" width="14" style="66" customWidth="1"/>
    <col min="15878" max="15878" width="14.109375" style="66" customWidth="1"/>
    <col min="15879" max="15879" width="13" style="66" customWidth="1"/>
    <col min="15880" max="15880" width="14" style="66" customWidth="1"/>
    <col min="15881" max="15881" width="15" style="66" customWidth="1"/>
    <col min="15882" max="15882" width="15.21875" style="66" customWidth="1"/>
    <col min="15883" max="15883" width="1.88671875" style="66" customWidth="1"/>
    <col min="15884" max="15884" width="10.5546875" style="66" customWidth="1"/>
    <col min="15885" max="15889" width="8" style="66" customWidth="1"/>
    <col min="15890" max="16129" width="9.109375" style="66" hidden="1"/>
    <col min="16130" max="16130" width="6.88671875" style="66" customWidth="1"/>
    <col min="16131" max="16131" width="23.33203125" style="66" customWidth="1"/>
    <col min="16132" max="16132" width="42.88671875" style="66" customWidth="1"/>
    <col min="16133" max="16133" width="14" style="66" customWidth="1"/>
    <col min="16134" max="16134" width="14.109375" style="66" customWidth="1"/>
    <col min="16135" max="16135" width="13" style="66" customWidth="1"/>
    <col min="16136" max="16136" width="14" style="66" customWidth="1"/>
    <col min="16137" max="16137" width="15" style="66" customWidth="1"/>
    <col min="16138" max="16138" width="15.21875" style="66" customWidth="1"/>
    <col min="16139" max="16139" width="1.88671875" style="66" customWidth="1"/>
    <col min="16140" max="16140" width="10.5546875" style="66" customWidth="1"/>
    <col min="16141" max="16145" width="8" style="66" customWidth="1"/>
    <col min="16146" max="16384" width="9.109375" style="66" hidden="1"/>
  </cols>
  <sheetData>
    <row r="1" spans="1:246" s="53" customFormat="1" ht="21.6" customHeight="1">
      <c r="A1" s="480" t="s">
        <v>8</v>
      </c>
      <c r="B1" s="480"/>
      <c r="C1" s="480"/>
      <c r="D1" s="480"/>
      <c r="E1" s="480"/>
      <c r="F1" s="480"/>
      <c r="G1" s="480"/>
      <c r="H1" s="480"/>
    </row>
    <row r="2" spans="1:246" s="53" customFormat="1" ht="21.6" customHeight="1">
      <c r="A2" s="481" t="s">
        <v>139</v>
      </c>
      <c r="B2" s="481"/>
      <c r="C2" s="481"/>
      <c r="D2" s="481"/>
      <c r="E2" s="481"/>
      <c r="F2" s="481"/>
      <c r="G2" s="481"/>
      <c r="H2" s="481"/>
    </row>
    <row r="3" spans="1:246" s="53" customFormat="1" ht="20.399999999999999" customHeight="1">
      <c r="A3" s="53" t="s">
        <v>9</v>
      </c>
      <c r="E3" s="52"/>
      <c r="F3" s="52"/>
      <c r="G3" s="82">
        <v>0.3</v>
      </c>
      <c r="H3" s="52"/>
    </row>
    <row r="4" spans="1:246" s="53" customFormat="1" ht="36.6" customHeight="1">
      <c r="A4" s="54" t="s">
        <v>0</v>
      </c>
      <c r="B4" s="54" t="s">
        <v>2</v>
      </c>
      <c r="C4" s="54" t="s">
        <v>6</v>
      </c>
      <c r="D4" s="54" t="s">
        <v>10</v>
      </c>
      <c r="E4" s="56" t="s">
        <v>26</v>
      </c>
      <c r="F4" s="55" t="s">
        <v>3</v>
      </c>
      <c r="G4" s="56" t="s">
        <v>11</v>
      </c>
      <c r="H4" s="57" t="s">
        <v>4</v>
      </c>
    </row>
    <row r="5" spans="1:246" s="53" customFormat="1" ht="19.05" customHeight="1">
      <c r="A5" s="58">
        <v>1</v>
      </c>
      <c r="B5" s="482" t="s">
        <v>128</v>
      </c>
      <c r="C5" s="84" t="s">
        <v>21</v>
      </c>
      <c r="D5" s="489" t="s">
        <v>116</v>
      </c>
      <c r="E5" s="90">
        <f>COUNTIFS(Table13514520105[[#All],[Sales]],"จันทราภรณ์ สุภาพวนิช",Table13514520105[[#All],[รายการเบิก
คอมขาย]],"&gt;0")</f>
        <v>0</v>
      </c>
      <c r="F5" s="71">
        <f>SUMIF(Table13514520105[[#All],[Sales]],"คุณจันทราภรณ์ สุภาพวนิช",Table13514520105[[#All],[รายการเบิก
คอมขาย]])</f>
        <v>0</v>
      </c>
      <c r="G5" s="86">
        <f>F5*$G$3</f>
        <v>0</v>
      </c>
      <c r="H5" s="86">
        <f t="shared" ref="H5:H11" si="0">SUM(F5-G5)</f>
        <v>0</v>
      </c>
      <c r="I5" s="219"/>
      <c r="J5" s="87"/>
    </row>
    <row r="6" spans="1:246" s="53" customFormat="1" ht="19.05" customHeight="1">
      <c r="A6" s="58"/>
      <c r="B6" s="483"/>
      <c r="C6" s="84" t="s">
        <v>95</v>
      </c>
      <c r="D6" s="490"/>
      <c r="E6" s="90">
        <f>COUNTIFS(Table13514520105[[#All],[Sales]],"คุณจินตนา อ้อยหวาน",Table13514520105[[#All],[รายการเบิก
คอมขาย]],"&gt;0")</f>
        <v>0</v>
      </c>
      <c r="F6" s="71">
        <f>SUMIF(Table13514520105[[#All],[Sales]],"คุณจินตนา อ้อยหวาน",Table13514520105[[#All],[รายการเบิก
คอมขาย]])</f>
        <v>0</v>
      </c>
      <c r="G6" s="86">
        <f>F6*$G$3</f>
        <v>0</v>
      </c>
      <c r="H6" s="86">
        <f t="shared" si="0"/>
        <v>0</v>
      </c>
      <c r="I6" s="59"/>
      <c r="J6" s="88"/>
    </row>
    <row r="7" spans="1:246" s="53" customFormat="1" ht="19.05" customHeight="1">
      <c r="A7" s="58"/>
      <c r="B7" s="483"/>
      <c r="C7" s="84" t="s">
        <v>85</v>
      </c>
      <c r="D7" s="490"/>
      <c r="E7" s="90">
        <f>COUNTIFS(Table13514520105[[#All],[Sales]],"คุณพัชรพรรณ พึ่งพา",Table13514520105[[#All],[รายการเบิก
คอมขาย]],"&gt;0")</f>
        <v>0</v>
      </c>
      <c r="F7" s="72">
        <f>SUMIF(Table13514520105[[#All],[Sales]],"คุณพัชรพรรณ พึ่งพา",Table13514520105[[#All],[รายการเบิก
คอมขาย]])</f>
        <v>0</v>
      </c>
      <c r="G7" s="473">
        <v>0</v>
      </c>
      <c r="H7" s="473">
        <f t="shared" ref="H7" si="1">SUM(F7-G7)</f>
        <v>0</v>
      </c>
      <c r="I7" s="59"/>
      <c r="J7" s="88"/>
    </row>
    <row r="8" spans="1:246" s="53" customFormat="1" ht="19.05" customHeight="1">
      <c r="A8" s="58"/>
      <c r="B8" s="483"/>
      <c r="C8" s="216" t="s">
        <v>103</v>
      </c>
      <c r="D8" s="490"/>
      <c r="E8" s="90">
        <f>COUNTIFS(Table13514520105[[#All],[Sales]],"คุณดาราวรรณ",Table13514520105[[#All],[รายการเบิก
คอมขาย]],"&gt;0")</f>
        <v>0</v>
      </c>
      <c r="F8" s="71">
        <f>SUMIF(Table13514520105[[#All],[Sales]],"คุณดาราวรรณ",Table13514520105[[#All],[รายการเบิก
คอมขาย]])</f>
        <v>0</v>
      </c>
      <c r="G8" s="86">
        <f>F8*$G$3</f>
        <v>0</v>
      </c>
      <c r="H8" s="86">
        <f t="shared" si="0"/>
        <v>0</v>
      </c>
      <c r="I8" s="59"/>
      <c r="J8" s="88"/>
    </row>
    <row r="9" spans="1:246" s="53" customFormat="1" ht="19.05" customHeight="1">
      <c r="A9" s="58"/>
      <c r="B9" s="483"/>
      <c r="C9" s="236" t="s">
        <v>80</v>
      </c>
      <c r="D9" s="490"/>
      <c r="E9" s="90">
        <f>COUNTIFS(Table13514520105[[#All],[Sales]],"คุณนิยนต์  อยู่ทะเล",Table13514520105[[#All],[รายการเบิก
คอมขาย]],"&gt;0")</f>
        <v>0</v>
      </c>
      <c r="F9" s="71">
        <f>SUMIF(Table13514520105[[#All],[Sales]],"คุณนิยนต์  อยู่ทะเล",Table13514520105[[#All],[รายการเบิก
คอมขาย]])</f>
        <v>0</v>
      </c>
      <c r="G9" s="86">
        <v>0</v>
      </c>
      <c r="H9" s="86">
        <f t="shared" si="0"/>
        <v>0</v>
      </c>
      <c r="I9" s="59"/>
      <c r="J9" s="88"/>
    </row>
    <row r="10" spans="1:246" s="53" customFormat="1" ht="19.05" customHeight="1">
      <c r="A10" s="58"/>
      <c r="B10" s="484"/>
      <c r="C10" s="84" t="s">
        <v>41</v>
      </c>
      <c r="D10" s="491"/>
      <c r="E10" s="90">
        <f>COUNTIFS(Table13514520105[[#All],[Sales]],"คุณดาราวรรณ",Table13514520105[[#All],[รายการเบิก
คอมขาย]],"&gt;0")</f>
        <v>0</v>
      </c>
      <c r="F10" s="71">
        <f>SUMIF(Table13514520105[[#All],[Sales]],"คุณดาวรรณ",Table13514520105[[#All],[รายการเบิก
คอมขาย]])</f>
        <v>0</v>
      </c>
      <c r="G10" s="86">
        <f t="shared" ref="G10" si="2">F10*$G$3</f>
        <v>0</v>
      </c>
      <c r="H10" s="86">
        <f t="shared" si="0"/>
        <v>0</v>
      </c>
      <c r="I10" s="59"/>
      <c r="J10" s="88"/>
    </row>
    <row r="11" spans="1:246" s="60" customFormat="1" ht="19.05" customHeight="1">
      <c r="A11" s="80">
        <v>2</v>
      </c>
      <c r="B11" s="485" t="s">
        <v>20</v>
      </c>
      <c r="C11" s="84" t="s">
        <v>21</v>
      </c>
      <c r="D11" s="492" t="s">
        <v>27</v>
      </c>
      <c r="E11" s="91">
        <f>COUNTIFS(Table13514520105[[#All],[Sales]],"จันทราภรณ์ สุภาพวนิช",Table13514520105[[#All],[Total
คอมฯ อุปกรณ์]],"&gt;1")</f>
        <v>0</v>
      </c>
      <c r="F11" s="86">
        <f>SUMIF(Table13514520105[[#All],[Sales]],"คุณจันทราภรณ์ สุภาพวนิช",Table13514520105[[#All],[Total
คอมฯ อุปกรณ์]])</f>
        <v>0</v>
      </c>
      <c r="G11" s="86">
        <v>0</v>
      </c>
      <c r="H11" s="86">
        <f t="shared" si="0"/>
        <v>0</v>
      </c>
      <c r="I11" s="59"/>
      <c r="J11" s="89"/>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c r="BC11" s="53"/>
      <c r="BD11" s="53"/>
      <c r="BE11" s="53"/>
      <c r="BF11" s="53"/>
      <c r="BG11" s="53"/>
      <c r="BH11" s="53"/>
      <c r="BI11" s="53"/>
      <c r="BJ11" s="53"/>
      <c r="BK11" s="53"/>
      <c r="BL11" s="53"/>
      <c r="BM11" s="53"/>
      <c r="BN11" s="53"/>
      <c r="BO11" s="53"/>
      <c r="BP11" s="53"/>
      <c r="BQ11" s="53"/>
      <c r="BR11" s="53"/>
      <c r="BS11" s="53"/>
      <c r="BT11" s="53"/>
      <c r="BU11" s="53"/>
      <c r="BV11" s="53"/>
      <c r="BW11" s="53"/>
      <c r="BX11" s="53"/>
      <c r="BY11" s="53"/>
      <c r="BZ11" s="53"/>
      <c r="CA11" s="53"/>
      <c r="CB11" s="53"/>
      <c r="CC11" s="53"/>
      <c r="CD11" s="53"/>
      <c r="CE11" s="53"/>
      <c r="CF11" s="53"/>
      <c r="CG11" s="53"/>
      <c r="CH11" s="53"/>
      <c r="CI11" s="53"/>
      <c r="CJ11" s="53"/>
      <c r="CK11" s="53"/>
      <c r="CL11" s="53"/>
      <c r="CM11" s="53"/>
      <c r="CN11" s="53"/>
      <c r="CO11" s="53"/>
      <c r="CP11" s="53"/>
      <c r="CQ11" s="53"/>
      <c r="CR11" s="53"/>
      <c r="CS11" s="53"/>
      <c r="CT11" s="53"/>
      <c r="CU11" s="53"/>
      <c r="CV11" s="53"/>
      <c r="CW11" s="53"/>
      <c r="CX11" s="53"/>
      <c r="CY11" s="53"/>
      <c r="CZ11" s="53"/>
      <c r="DA11" s="53"/>
      <c r="DB11" s="53"/>
      <c r="DC11" s="53"/>
      <c r="DD11" s="53"/>
      <c r="DE11" s="53"/>
      <c r="DF11" s="53"/>
      <c r="DG11" s="53"/>
      <c r="DH11" s="53"/>
      <c r="DI11" s="53"/>
      <c r="DJ11" s="53"/>
      <c r="DK11" s="53"/>
      <c r="DL11" s="53"/>
      <c r="DM11" s="53"/>
      <c r="DN11" s="53"/>
      <c r="DO11" s="53"/>
      <c r="DP11" s="53"/>
      <c r="DQ11" s="53"/>
      <c r="DR11" s="53"/>
      <c r="DS11" s="53"/>
      <c r="DT11" s="53"/>
      <c r="DU11" s="53"/>
      <c r="DV11" s="53"/>
      <c r="DW11" s="53"/>
      <c r="DX11" s="53"/>
      <c r="DY11" s="53"/>
      <c r="DZ11" s="53"/>
      <c r="EA11" s="53"/>
      <c r="EB11" s="53"/>
      <c r="EC11" s="53"/>
      <c r="ED11" s="53"/>
      <c r="EE11" s="53"/>
      <c r="EF11" s="53"/>
      <c r="EG11" s="53"/>
      <c r="EH11" s="53"/>
      <c r="EI11" s="53"/>
      <c r="EJ11" s="53"/>
      <c r="EK11" s="53"/>
      <c r="EL11" s="53"/>
      <c r="EM11" s="53"/>
      <c r="EN11" s="53"/>
      <c r="EO11" s="53"/>
      <c r="EP11" s="53"/>
      <c r="EQ11" s="53"/>
      <c r="ER11" s="53"/>
      <c r="ES11" s="53"/>
      <c r="ET11" s="53"/>
      <c r="EU11" s="53"/>
      <c r="EV11" s="53"/>
      <c r="EW11" s="53"/>
      <c r="EX11" s="53"/>
      <c r="EY11" s="53"/>
      <c r="EZ11" s="53"/>
      <c r="FA11" s="53"/>
      <c r="FB11" s="53"/>
      <c r="FC11" s="53"/>
      <c r="FD11" s="53"/>
      <c r="FE11" s="53"/>
      <c r="FF11" s="53"/>
      <c r="FG11" s="53"/>
      <c r="FH11" s="53"/>
      <c r="FI11" s="53"/>
      <c r="FJ11" s="53"/>
      <c r="FK11" s="53"/>
      <c r="FL11" s="53"/>
      <c r="FM11" s="53"/>
      <c r="FN11" s="53"/>
      <c r="FO11" s="53"/>
      <c r="FP11" s="53"/>
      <c r="FQ11" s="53"/>
      <c r="FR11" s="53"/>
      <c r="FS11" s="53"/>
      <c r="FT11" s="53"/>
      <c r="FU11" s="53"/>
      <c r="FV11" s="53"/>
      <c r="FW11" s="53"/>
      <c r="FX11" s="53"/>
      <c r="FY11" s="53"/>
      <c r="FZ11" s="53"/>
      <c r="GA11" s="53"/>
      <c r="GB11" s="53"/>
      <c r="GC11" s="53"/>
      <c r="GD11" s="53"/>
      <c r="GE11" s="53"/>
      <c r="GF11" s="53"/>
      <c r="GG11" s="53"/>
      <c r="GH11" s="53"/>
      <c r="GI11" s="53"/>
      <c r="GJ11" s="53"/>
      <c r="GK11" s="53"/>
      <c r="GL11" s="53"/>
      <c r="GM11" s="53"/>
      <c r="GN11" s="53"/>
      <c r="GO11" s="53"/>
      <c r="GP11" s="53"/>
      <c r="GQ11" s="53"/>
      <c r="GR11" s="53"/>
      <c r="GS11" s="53"/>
      <c r="GT11" s="53"/>
      <c r="GU11" s="53"/>
      <c r="GV11" s="53"/>
      <c r="GW11" s="53"/>
      <c r="GX11" s="53"/>
      <c r="GY11" s="53"/>
      <c r="GZ11" s="53"/>
      <c r="HA11" s="53"/>
      <c r="HB11" s="53"/>
      <c r="HC11" s="53"/>
      <c r="HD11" s="53"/>
      <c r="HE11" s="53"/>
      <c r="HF11" s="53"/>
      <c r="HG11" s="53"/>
      <c r="HH11" s="53"/>
      <c r="HI11" s="53"/>
      <c r="HJ11" s="53"/>
      <c r="HK11" s="53"/>
      <c r="HL11" s="53"/>
      <c r="HM11" s="53"/>
      <c r="HN11" s="53"/>
      <c r="HO11" s="53"/>
      <c r="HP11" s="53"/>
      <c r="HQ11" s="53"/>
      <c r="HR11" s="53"/>
      <c r="HS11" s="53"/>
      <c r="HT11" s="53"/>
      <c r="HU11" s="53"/>
      <c r="HV11" s="53"/>
      <c r="HW11" s="53"/>
      <c r="HX11" s="53"/>
      <c r="HY11" s="53"/>
      <c r="HZ11" s="53"/>
      <c r="IA11" s="53"/>
      <c r="IB11" s="53"/>
      <c r="IC11" s="53"/>
      <c r="ID11" s="53"/>
      <c r="IE11" s="53"/>
      <c r="IF11" s="53"/>
      <c r="IG11" s="53"/>
      <c r="IH11" s="53"/>
      <c r="II11" s="53"/>
      <c r="IJ11" s="53"/>
      <c r="IK11" s="53"/>
      <c r="IL11" s="53"/>
    </row>
    <row r="12" spans="1:246" s="79" customFormat="1" ht="19.05" customHeight="1">
      <c r="A12" s="61"/>
      <c r="B12" s="486"/>
      <c r="C12" s="84" t="s">
        <v>95</v>
      </c>
      <c r="D12" s="493"/>
      <c r="E12" s="91">
        <f>COUNTIFS(Table13514520105[[#All],[Sales]],"คุณจินตนา อ้อยหวาน",Table13514520105[[#All],[Total
คอมฯ อุปกรณ์]],"&gt;1")</f>
        <v>0</v>
      </c>
      <c r="F12" s="86">
        <f>SUMIF(Table13514520105[[#All],[Sales]],"คุณจินตนา อ้อยหวาน",Table13514520105[[#All],[Total
คอมฯ อุปกรณ์]])</f>
        <v>0</v>
      </c>
      <c r="G12" s="86">
        <v>0</v>
      </c>
      <c r="H12" s="86">
        <f t="shared" ref="H12:H16" si="3">SUM(F12-G12)</f>
        <v>0</v>
      </c>
      <c r="I12" s="59"/>
      <c r="J12" s="88"/>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c r="BA12" s="53"/>
      <c r="BB12" s="53"/>
      <c r="BC12" s="53"/>
      <c r="BD12" s="53"/>
      <c r="BE12" s="53"/>
      <c r="BF12" s="53"/>
      <c r="BG12" s="53"/>
      <c r="BH12" s="53"/>
      <c r="BI12" s="53"/>
      <c r="BJ12" s="53"/>
      <c r="BK12" s="53"/>
      <c r="BL12" s="53"/>
      <c r="BM12" s="53"/>
      <c r="BN12" s="53"/>
      <c r="BO12" s="53"/>
      <c r="BP12" s="53"/>
      <c r="BQ12" s="53"/>
      <c r="BR12" s="53"/>
      <c r="BS12" s="53"/>
      <c r="BT12" s="53"/>
      <c r="BU12" s="53"/>
      <c r="BV12" s="53"/>
      <c r="BW12" s="53"/>
      <c r="BX12" s="53"/>
      <c r="BY12" s="53"/>
      <c r="BZ12" s="53"/>
      <c r="CA12" s="53"/>
      <c r="CB12" s="53"/>
      <c r="CC12" s="53"/>
      <c r="CD12" s="53"/>
      <c r="CE12" s="53"/>
      <c r="CF12" s="53"/>
      <c r="CG12" s="53"/>
      <c r="CH12" s="53"/>
      <c r="CI12" s="53"/>
      <c r="CJ12" s="53"/>
      <c r="CK12" s="53"/>
      <c r="CL12" s="53"/>
      <c r="CM12" s="53"/>
      <c r="CN12" s="53"/>
      <c r="CO12" s="53"/>
      <c r="CP12" s="53"/>
      <c r="CQ12" s="53"/>
      <c r="CR12" s="53"/>
      <c r="CS12" s="53"/>
      <c r="CT12" s="53"/>
      <c r="CU12" s="53"/>
      <c r="CV12" s="53"/>
      <c r="CW12" s="53"/>
      <c r="CX12" s="53"/>
      <c r="CY12" s="53"/>
      <c r="CZ12" s="53"/>
      <c r="DA12" s="53"/>
      <c r="DB12" s="53"/>
      <c r="DC12" s="53"/>
      <c r="DD12" s="53"/>
      <c r="DE12" s="53"/>
      <c r="DF12" s="53"/>
      <c r="DG12" s="53"/>
      <c r="DH12" s="53"/>
      <c r="DI12" s="53"/>
      <c r="DJ12" s="53"/>
      <c r="DK12" s="53"/>
      <c r="DL12" s="53"/>
      <c r="DM12" s="53"/>
      <c r="DN12" s="53"/>
      <c r="DO12" s="53"/>
      <c r="DP12" s="53"/>
      <c r="DQ12" s="53"/>
      <c r="DR12" s="53"/>
      <c r="DS12" s="53"/>
      <c r="DT12" s="53"/>
      <c r="DU12" s="53"/>
      <c r="DV12" s="53"/>
      <c r="DW12" s="53"/>
      <c r="DX12" s="53"/>
      <c r="DY12" s="53"/>
      <c r="DZ12" s="53"/>
      <c r="EA12" s="53"/>
      <c r="EB12" s="53"/>
      <c r="EC12" s="53"/>
      <c r="ED12" s="53"/>
      <c r="EE12" s="53"/>
      <c r="EF12" s="53"/>
      <c r="EG12" s="53"/>
      <c r="EH12" s="53"/>
      <c r="EI12" s="53"/>
      <c r="EJ12" s="53"/>
      <c r="EK12" s="53"/>
      <c r="EL12" s="53"/>
      <c r="EM12" s="53"/>
      <c r="EN12" s="53"/>
      <c r="EO12" s="53"/>
      <c r="EP12" s="53"/>
      <c r="EQ12" s="53"/>
      <c r="ER12" s="53"/>
      <c r="ES12" s="53"/>
      <c r="ET12" s="53"/>
      <c r="EU12" s="53"/>
      <c r="EV12" s="53"/>
      <c r="EW12" s="53"/>
      <c r="EX12" s="53"/>
      <c r="EY12" s="53"/>
      <c r="EZ12" s="53"/>
      <c r="FA12" s="53"/>
      <c r="FB12" s="53"/>
      <c r="FC12" s="53"/>
      <c r="FD12" s="53"/>
      <c r="FE12" s="53"/>
      <c r="FF12" s="53"/>
      <c r="FG12" s="53"/>
      <c r="FH12" s="53"/>
      <c r="FI12" s="53"/>
      <c r="FJ12" s="53"/>
      <c r="FK12" s="53"/>
      <c r="FL12" s="53"/>
      <c r="FM12" s="53"/>
      <c r="FN12" s="53"/>
      <c r="FO12" s="53"/>
      <c r="FP12" s="53"/>
      <c r="FQ12" s="53"/>
      <c r="FR12" s="53"/>
      <c r="FS12" s="53"/>
      <c r="FT12" s="53"/>
      <c r="FU12" s="53"/>
      <c r="FV12" s="53"/>
      <c r="FW12" s="53"/>
      <c r="FX12" s="53"/>
      <c r="FY12" s="53"/>
      <c r="FZ12" s="53"/>
      <c r="GA12" s="53"/>
      <c r="GB12" s="53"/>
      <c r="GC12" s="53"/>
      <c r="GD12" s="53"/>
      <c r="GE12" s="53"/>
      <c r="GF12" s="53"/>
      <c r="GG12" s="53"/>
      <c r="GH12" s="53"/>
      <c r="GI12" s="53"/>
      <c r="GJ12" s="53"/>
      <c r="GK12" s="53"/>
      <c r="GL12" s="53"/>
      <c r="GM12" s="53"/>
      <c r="GN12" s="53"/>
      <c r="GO12" s="53"/>
      <c r="GP12" s="53"/>
      <c r="GQ12" s="53"/>
      <c r="GR12" s="53"/>
      <c r="GS12" s="53"/>
      <c r="GT12" s="53"/>
      <c r="GU12" s="53"/>
      <c r="GV12" s="53"/>
      <c r="GW12" s="53"/>
      <c r="GX12" s="53"/>
      <c r="GY12" s="53"/>
      <c r="GZ12" s="53"/>
      <c r="HA12" s="53"/>
      <c r="HB12" s="53"/>
      <c r="HC12" s="53"/>
      <c r="HD12" s="53"/>
      <c r="HE12" s="53"/>
      <c r="HF12" s="53"/>
      <c r="HG12" s="53"/>
      <c r="HH12" s="53"/>
      <c r="HI12" s="53"/>
      <c r="HJ12" s="53"/>
      <c r="HK12" s="53"/>
      <c r="HL12" s="53"/>
      <c r="HM12" s="53"/>
      <c r="HN12" s="53"/>
      <c r="HO12" s="53"/>
      <c r="HP12" s="53"/>
      <c r="HQ12" s="53"/>
      <c r="HR12" s="53"/>
      <c r="HS12" s="53"/>
      <c r="HT12" s="53"/>
      <c r="HU12" s="53"/>
      <c r="HV12" s="53"/>
      <c r="HW12" s="53"/>
      <c r="HX12" s="53"/>
      <c r="HY12" s="53"/>
      <c r="HZ12" s="53"/>
      <c r="IA12" s="53"/>
      <c r="IB12" s="53"/>
      <c r="IC12" s="53"/>
      <c r="ID12" s="53"/>
      <c r="IE12" s="53"/>
      <c r="IF12" s="53"/>
      <c r="IG12" s="53"/>
      <c r="IH12" s="53"/>
      <c r="II12" s="53"/>
      <c r="IJ12" s="53"/>
      <c r="IK12" s="53"/>
      <c r="IL12" s="53"/>
    </row>
    <row r="13" spans="1:246" s="79" customFormat="1" ht="19.05" customHeight="1">
      <c r="A13" s="61"/>
      <c r="B13" s="486"/>
      <c r="C13" s="84" t="s">
        <v>85</v>
      </c>
      <c r="D13" s="493"/>
      <c r="E13" s="91">
        <f>COUNTIFS(Table13514520105[[#All],[Sales]],"คุณพัชรพรรณ พึ่งพา",Table13514520105[[#All],[Total
คอมฯ อุปกรณ์]],"&gt;1")</f>
        <v>0</v>
      </c>
      <c r="F13" s="86">
        <f>SUMIF(Table13514520105[[#All],[Sales]],"คุณพัชรพรรณ พึ่งพา",Table13514520105[[#All],[Total
คอมฯ อุปกรณ์]])</f>
        <v>0</v>
      </c>
      <c r="G13" s="86">
        <v>0</v>
      </c>
      <c r="H13" s="86">
        <f t="shared" si="3"/>
        <v>0</v>
      </c>
      <c r="I13" s="59"/>
      <c r="J13" s="88"/>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c r="BA13" s="53"/>
      <c r="BB13" s="53"/>
      <c r="BC13" s="53"/>
      <c r="BD13" s="53"/>
      <c r="BE13" s="53"/>
      <c r="BF13" s="53"/>
      <c r="BG13" s="53"/>
      <c r="BH13" s="53"/>
      <c r="BI13" s="53"/>
      <c r="BJ13" s="53"/>
      <c r="BK13" s="53"/>
      <c r="BL13" s="53"/>
      <c r="BM13" s="53"/>
      <c r="BN13" s="53"/>
      <c r="BO13" s="53"/>
      <c r="BP13" s="53"/>
      <c r="BQ13" s="53"/>
      <c r="BR13" s="53"/>
      <c r="BS13" s="53"/>
      <c r="BT13" s="53"/>
      <c r="BU13" s="53"/>
      <c r="BV13" s="53"/>
      <c r="BW13" s="53"/>
      <c r="BX13" s="53"/>
      <c r="BY13" s="53"/>
      <c r="BZ13" s="53"/>
      <c r="CA13" s="53"/>
      <c r="CB13" s="53"/>
      <c r="CC13" s="53"/>
      <c r="CD13" s="53"/>
      <c r="CE13" s="53"/>
      <c r="CF13" s="53"/>
      <c r="CG13" s="53"/>
      <c r="CH13" s="53"/>
      <c r="CI13" s="53"/>
      <c r="CJ13" s="53"/>
      <c r="CK13" s="53"/>
      <c r="CL13" s="53"/>
      <c r="CM13" s="53"/>
      <c r="CN13" s="53"/>
      <c r="CO13" s="53"/>
      <c r="CP13" s="53"/>
      <c r="CQ13" s="53"/>
      <c r="CR13" s="53"/>
      <c r="CS13" s="53"/>
      <c r="CT13" s="53"/>
      <c r="CU13" s="53"/>
      <c r="CV13" s="53"/>
      <c r="CW13" s="53"/>
      <c r="CX13" s="53"/>
      <c r="CY13" s="53"/>
      <c r="CZ13" s="53"/>
      <c r="DA13" s="53"/>
      <c r="DB13" s="53"/>
      <c r="DC13" s="53"/>
      <c r="DD13" s="53"/>
      <c r="DE13" s="53"/>
      <c r="DF13" s="53"/>
      <c r="DG13" s="53"/>
      <c r="DH13" s="53"/>
      <c r="DI13" s="53"/>
      <c r="DJ13" s="53"/>
      <c r="DK13" s="53"/>
      <c r="DL13" s="53"/>
      <c r="DM13" s="53"/>
      <c r="DN13" s="53"/>
      <c r="DO13" s="53"/>
      <c r="DP13" s="53"/>
      <c r="DQ13" s="53"/>
      <c r="DR13" s="53"/>
      <c r="DS13" s="53"/>
      <c r="DT13" s="53"/>
      <c r="DU13" s="53"/>
      <c r="DV13" s="53"/>
      <c r="DW13" s="53"/>
      <c r="DX13" s="53"/>
      <c r="DY13" s="53"/>
      <c r="DZ13" s="53"/>
      <c r="EA13" s="53"/>
      <c r="EB13" s="53"/>
      <c r="EC13" s="53"/>
      <c r="ED13" s="53"/>
      <c r="EE13" s="53"/>
      <c r="EF13" s="53"/>
      <c r="EG13" s="53"/>
      <c r="EH13" s="53"/>
      <c r="EI13" s="53"/>
      <c r="EJ13" s="53"/>
      <c r="EK13" s="53"/>
      <c r="EL13" s="53"/>
      <c r="EM13" s="53"/>
      <c r="EN13" s="53"/>
      <c r="EO13" s="53"/>
      <c r="EP13" s="53"/>
      <c r="EQ13" s="53"/>
      <c r="ER13" s="53"/>
      <c r="ES13" s="53"/>
      <c r="ET13" s="53"/>
      <c r="EU13" s="53"/>
      <c r="EV13" s="53"/>
      <c r="EW13" s="53"/>
      <c r="EX13" s="53"/>
      <c r="EY13" s="53"/>
      <c r="EZ13" s="53"/>
      <c r="FA13" s="53"/>
      <c r="FB13" s="53"/>
      <c r="FC13" s="53"/>
      <c r="FD13" s="53"/>
      <c r="FE13" s="53"/>
      <c r="FF13" s="53"/>
      <c r="FG13" s="53"/>
      <c r="FH13" s="53"/>
      <c r="FI13" s="53"/>
      <c r="FJ13" s="53"/>
      <c r="FK13" s="53"/>
      <c r="FL13" s="53"/>
      <c r="FM13" s="53"/>
      <c r="FN13" s="53"/>
      <c r="FO13" s="53"/>
      <c r="FP13" s="53"/>
      <c r="FQ13" s="53"/>
      <c r="FR13" s="53"/>
      <c r="FS13" s="53"/>
      <c r="FT13" s="53"/>
      <c r="FU13" s="53"/>
      <c r="FV13" s="53"/>
      <c r="FW13" s="53"/>
      <c r="FX13" s="53"/>
      <c r="FY13" s="53"/>
      <c r="FZ13" s="53"/>
      <c r="GA13" s="53"/>
      <c r="GB13" s="53"/>
      <c r="GC13" s="53"/>
      <c r="GD13" s="53"/>
      <c r="GE13" s="53"/>
      <c r="GF13" s="53"/>
      <c r="GG13" s="53"/>
      <c r="GH13" s="53"/>
      <c r="GI13" s="53"/>
      <c r="GJ13" s="53"/>
      <c r="GK13" s="53"/>
      <c r="GL13" s="53"/>
      <c r="GM13" s="53"/>
      <c r="GN13" s="53"/>
      <c r="GO13" s="53"/>
      <c r="GP13" s="53"/>
      <c r="GQ13" s="53"/>
      <c r="GR13" s="53"/>
      <c r="GS13" s="53"/>
      <c r="GT13" s="53"/>
      <c r="GU13" s="53"/>
      <c r="GV13" s="53"/>
      <c r="GW13" s="53"/>
      <c r="GX13" s="53"/>
      <c r="GY13" s="53"/>
      <c r="GZ13" s="53"/>
      <c r="HA13" s="53"/>
      <c r="HB13" s="53"/>
      <c r="HC13" s="53"/>
      <c r="HD13" s="53"/>
      <c r="HE13" s="53"/>
      <c r="HF13" s="53"/>
      <c r="HG13" s="53"/>
      <c r="HH13" s="53"/>
      <c r="HI13" s="53"/>
      <c r="HJ13" s="53"/>
      <c r="HK13" s="53"/>
      <c r="HL13" s="53"/>
      <c r="HM13" s="53"/>
      <c r="HN13" s="53"/>
      <c r="HO13" s="53"/>
      <c r="HP13" s="53"/>
      <c r="HQ13" s="53"/>
      <c r="HR13" s="53"/>
      <c r="HS13" s="53"/>
      <c r="HT13" s="53"/>
      <c r="HU13" s="53"/>
      <c r="HV13" s="53"/>
      <c r="HW13" s="53"/>
      <c r="HX13" s="53"/>
      <c r="HY13" s="53"/>
      <c r="HZ13" s="53"/>
      <c r="IA13" s="53"/>
      <c r="IB13" s="53"/>
      <c r="IC13" s="53"/>
      <c r="ID13" s="53"/>
      <c r="IE13" s="53"/>
      <c r="IF13" s="53"/>
      <c r="IG13" s="53"/>
      <c r="IH13" s="53"/>
      <c r="II13" s="53"/>
      <c r="IJ13" s="53"/>
      <c r="IK13" s="53"/>
      <c r="IL13" s="53"/>
    </row>
    <row r="14" spans="1:246" s="79" customFormat="1" ht="19.05" customHeight="1">
      <c r="A14" s="61"/>
      <c r="B14" s="486"/>
      <c r="C14" s="217" t="s">
        <v>103</v>
      </c>
      <c r="D14" s="493"/>
      <c r="E14" s="91">
        <f>COUNTIFS(Table13514520105[[#All],[Sales]],"คุณนรินทร์ ปิงมูล",Table13514520105[[#All],[Total
คอมฯ อุปกรณ์]],"&gt;1")</f>
        <v>0</v>
      </c>
      <c r="F14" s="86">
        <f>SUMIF(Table13514520105[[#All],[Sales]],"คุณนรินทร์ ปิงมูล",Table13514520105[[#All],[Total
คอมฯ อุปกรณ์]])</f>
        <v>0</v>
      </c>
      <c r="G14" s="86">
        <v>0</v>
      </c>
      <c r="H14" s="86">
        <f t="shared" si="3"/>
        <v>0</v>
      </c>
      <c r="I14" s="59"/>
      <c r="J14" s="88"/>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c r="BD14" s="53"/>
      <c r="BE14" s="53"/>
      <c r="BF14" s="53"/>
      <c r="BG14" s="53"/>
      <c r="BH14" s="53"/>
      <c r="BI14" s="53"/>
      <c r="BJ14" s="53"/>
      <c r="BK14" s="53"/>
      <c r="BL14" s="53"/>
      <c r="BM14" s="53"/>
      <c r="BN14" s="53"/>
      <c r="BO14" s="53"/>
      <c r="BP14" s="53"/>
      <c r="BQ14" s="53"/>
      <c r="BR14" s="53"/>
      <c r="BS14" s="53"/>
      <c r="BT14" s="53"/>
      <c r="BU14" s="53"/>
      <c r="BV14" s="53"/>
      <c r="BW14" s="53"/>
      <c r="BX14" s="53"/>
      <c r="BY14" s="53"/>
      <c r="BZ14" s="53"/>
      <c r="CA14" s="53"/>
      <c r="CB14" s="53"/>
      <c r="CC14" s="53"/>
      <c r="CD14" s="53"/>
      <c r="CE14" s="53"/>
      <c r="CF14" s="53"/>
      <c r="CG14" s="53"/>
      <c r="CH14" s="53"/>
      <c r="CI14" s="53"/>
      <c r="CJ14" s="53"/>
      <c r="CK14" s="53"/>
      <c r="CL14" s="53"/>
      <c r="CM14" s="53"/>
      <c r="CN14" s="53"/>
      <c r="CO14" s="53"/>
      <c r="CP14" s="53"/>
      <c r="CQ14" s="53"/>
      <c r="CR14" s="53"/>
      <c r="CS14" s="53"/>
      <c r="CT14" s="53"/>
      <c r="CU14" s="53"/>
      <c r="CV14" s="53"/>
      <c r="CW14" s="53"/>
      <c r="CX14" s="53"/>
      <c r="CY14" s="53"/>
      <c r="CZ14" s="53"/>
      <c r="DA14" s="53"/>
      <c r="DB14" s="53"/>
      <c r="DC14" s="53"/>
      <c r="DD14" s="53"/>
      <c r="DE14" s="53"/>
      <c r="DF14" s="53"/>
      <c r="DG14" s="53"/>
      <c r="DH14" s="53"/>
      <c r="DI14" s="53"/>
      <c r="DJ14" s="53"/>
      <c r="DK14" s="53"/>
      <c r="DL14" s="53"/>
      <c r="DM14" s="53"/>
      <c r="DN14" s="53"/>
      <c r="DO14" s="53"/>
      <c r="DP14" s="53"/>
      <c r="DQ14" s="53"/>
      <c r="DR14" s="53"/>
      <c r="DS14" s="53"/>
      <c r="DT14" s="53"/>
      <c r="DU14" s="53"/>
      <c r="DV14" s="53"/>
      <c r="DW14" s="53"/>
      <c r="DX14" s="53"/>
      <c r="DY14" s="53"/>
      <c r="DZ14" s="53"/>
      <c r="EA14" s="53"/>
      <c r="EB14" s="53"/>
      <c r="EC14" s="53"/>
      <c r="ED14" s="53"/>
      <c r="EE14" s="53"/>
      <c r="EF14" s="53"/>
      <c r="EG14" s="53"/>
      <c r="EH14" s="53"/>
      <c r="EI14" s="53"/>
      <c r="EJ14" s="53"/>
      <c r="EK14" s="53"/>
      <c r="EL14" s="53"/>
      <c r="EM14" s="53"/>
      <c r="EN14" s="53"/>
      <c r="EO14" s="53"/>
      <c r="EP14" s="53"/>
      <c r="EQ14" s="53"/>
      <c r="ER14" s="53"/>
      <c r="ES14" s="53"/>
      <c r="ET14" s="53"/>
      <c r="EU14" s="53"/>
      <c r="EV14" s="53"/>
      <c r="EW14" s="53"/>
      <c r="EX14" s="53"/>
      <c r="EY14" s="53"/>
      <c r="EZ14" s="53"/>
      <c r="FA14" s="53"/>
      <c r="FB14" s="53"/>
      <c r="FC14" s="53"/>
      <c r="FD14" s="53"/>
      <c r="FE14" s="53"/>
      <c r="FF14" s="53"/>
      <c r="FG14" s="53"/>
      <c r="FH14" s="53"/>
      <c r="FI14" s="53"/>
      <c r="FJ14" s="53"/>
      <c r="FK14" s="53"/>
      <c r="FL14" s="53"/>
      <c r="FM14" s="53"/>
      <c r="FN14" s="53"/>
      <c r="FO14" s="53"/>
      <c r="FP14" s="53"/>
      <c r="FQ14" s="53"/>
      <c r="FR14" s="53"/>
      <c r="FS14" s="53"/>
      <c r="FT14" s="53"/>
      <c r="FU14" s="53"/>
      <c r="FV14" s="53"/>
      <c r="FW14" s="53"/>
      <c r="FX14" s="53"/>
      <c r="FY14" s="53"/>
      <c r="FZ14" s="53"/>
      <c r="GA14" s="53"/>
      <c r="GB14" s="53"/>
      <c r="GC14" s="53"/>
      <c r="GD14" s="53"/>
      <c r="GE14" s="53"/>
      <c r="GF14" s="53"/>
      <c r="GG14" s="53"/>
      <c r="GH14" s="53"/>
      <c r="GI14" s="53"/>
      <c r="GJ14" s="53"/>
      <c r="GK14" s="53"/>
      <c r="GL14" s="53"/>
      <c r="GM14" s="53"/>
      <c r="GN14" s="53"/>
      <c r="GO14" s="53"/>
      <c r="GP14" s="53"/>
      <c r="GQ14" s="53"/>
      <c r="GR14" s="53"/>
      <c r="GS14" s="53"/>
      <c r="GT14" s="53"/>
      <c r="GU14" s="53"/>
      <c r="GV14" s="53"/>
      <c r="GW14" s="53"/>
      <c r="GX14" s="53"/>
      <c r="GY14" s="53"/>
      <c r="GZ14" s="53"/>
      <c r="HA14" s="53"/>
      <c r="HB14" s="53"/>
      <c r="HC14" s="53"/>
      <c r="HD14" s="53"/>
      <c r="HE14" s="53"/>
      <c r="HF14" s="53"/>
      <c r="HG14" s="53"/>
      <c r="HH14" s="53"/>
      <c r="HI14" s="53"/>
      <c r="HJ14" s="53"/>
      <c r="HK14" s="53"/>
      <c r="HL14" s="53"/>
      <c r="HM14" s="53"/>
      <c r="HN14" s="53"/>
      <c r="HO14" s="53"/>
      <c r="HP14" s="53"/>
      <c r="HQ14" s="53"/>
      <c r="HR14" s="53"/>
      <c r="HS14" s="53"/>
      <c r="HT14" s="53"/>
      <c r="HU14" s="53"/>
      <c r="HV14" s="53"/>
      <c r="HW14" s="53"/>
      <c r="HX14" s="53"/>
      <c r="HY14" s="53"/>
      <c r="HZ14" s="53"/>
      <c r="IA14" s="53"/>
      <c r="IB14" s="53"/>
      <c r="IC14" s="53"/>
      <c r="ID14" s="53"/>
      <c r="IE14" s="53"/>
      <c r="IF14" s="53"/>
      <c r="IG14" s="53"/>
      <c r="IH14" s="53"/>
      <c r="II14" s="53"/>
      <c r="IJ14" s="53"/>
      <c r="IK14" s="53"/>
      <c r="IL14" s="53"/>
    </row>
    <row r="15" spans="1:246" s="79" customFormat="1" ht="19.05" customHeight="1">
      <c r="A15" s="61"/>
      <c r="B15" s="486"/>
      <c r="C15" s="217" t="s">
        <v>80</v>
      </c>
      <c r="D15" s="493"/>
      <c r="E15" s="91">
        <f>COUNTIFS(Table13514520105[[#All],[Sales]],"คุณนิยนต์  อยู่ทะเล",Table13514520105[[#All],[Total
คอมฯ อุปกรณ์]],"&gt;1")</f>
        <v>0</v>
      </c>
      <c r="F15" s="86">
        <f>SUMIF(Table13514520105[[#All],[Sales]],"คุณนิยนต์  อยู่ทะเล",Table13514520105[[#All],[Total
คอมฯ อุปกรณ์]])</f>
        <v>0</v>
      </c>
      <c r="G15" s="86">
        <v>0</v>
      </c>
      <c r="H15" s="86">
        <f t="shared" si="3"/>
        <v>0</v>
      </c>
      <c r="I15" s="59"/>
      <c r="J15" s="88"/>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c r="BA15" s="53"/>
      <c r="BB15" s="53"/>
      <c r="BC15" s="53"/>
      <c r="BD15" s="53"/>
      <c r="BE15" s="53"/>
      <c r="BF15" s="53"/>
      <c r="BG15" s="53"/>
      <c r="BH15" s="53"/>
      <c r="BI15" s="53"/>
      <c r="BJ15" s="53"/>
      <c r="BK15" s="53"/>
      <c r="BL15" s="53"/>
      <c r="BM15" s="53"/>
      <c r="BN15" s="53"/>
      <c r="BO15" s="53"/>
      <c r="BP15" s="53"/>
      <c r="BQ15" s="53"/>
      <c r="BR15" s="53"/>
      <c r="BS15" s="53"/>
      <c r="BT15" s="53"/>
      <c r="BU15" s="53"/>
      <c r="BV15" s="53"/>
      <c r="BW15" s="53"/>
      <c r="BX15" s="53"/>
      <c r="BY15" s="53"/>
      <c r="BZ15" s="53"/>
      <c r="CA15" s="53"/>
      <c r="CB15" s="53"/>
      <c r="CC15" s="53"/>
      <c r="CD15" s="53"/>
      <c r="CE15" s="53"/>
      <c r="CF15" s="53"/>
      <c r="CG15" s="53"/>
      <c r="CH15" s="53"/>
      <c r="CI15" s="53"/>
      <c r="CJ15" s="53"/>
      <c r="CK15" s="53"/>
      <c r="CL15" s="53"/>
      <c r="CM15" s="53"/>
      <c r="CN15" s="53"/>
      <c r="CO15" s="53"/>
      <c r="CP15" s="53"/>
      <c r="CQ15" s="53"/>
      <c r="CR15" s="53"/>
      <c r="CS15" s="53"/>
      <c r="CT15" s="53"/>
      <c r="CU15" s="53"/>
      <c r="CV15" s="53"/>
      <c r="CW15" s="53"/>
      <c r="CX15" s="53"/>
      <c r="CY15" s="53"/>
      <c r="CZ15" s="53"/>
      <c r="DA15" s="53"/>
      <c r="DB15" s="53"/>
      <c r="DC15" s="53"/>
      <c r="DD15" s="53"/>
      <c r="DE15" s="53"/>
      <c r="DF15" s="53"/>
      <c r="DG15" s="53"/>
      <c r="DH15" s="53"/>
      <c r="DI15" s="53"/>
      <c r="DJ15" s="53"/>
      <c r="DK15" s="53"/>
      <c r="DL15" s="53"/>
      <c r="DM15" s="53"/>
      <c r="DN15" s="53"/>
      <c r="DO15" s="53"/>
      <c r="DP15" s="53"/>
      <c r="DQ15" s="53"/>
      <c r="DR15" s="53"/>
      <c r="DS15" s="53"/>
      <c r="DT15" s="53"/>
      <c r="DU15" s="53"/>
      <c r="DV15" s="53"/>
      <c r="DW15" s="53"/>
      <c r="DX15" s="53"/>
      <c r="DY15" s="53"/>
      <c r="DZ15" s="53"/>
      <c r="EA15" s="53"/>
      <c r="EB15" s="53"/>
      <c r="EC15" s="53"/>
      <c r="ED15" s="53"/>
      <c r="EE15" s="53"/>
      <c r="EF15" s="53"/>
      <c r="EG15" s="53"/>
      <c r="EH15" s="53"/>
      <c r="EI15" s="53"/>
      <c r="EJ15" s="53"/>
      <c r="EK15" s="53"/>
      <c r="EL15" s="53"/>
      <c r="EM15" s="53"/>
      <c r="EN15" s="53"/>
      <c r="EO15" s="53"/>
      <c r="EP15" s="53"/>
      <c r="EQ15" s="53"/>
      <c r="ER15" s="53"/>
      <c r="ES15" s="53"/>
      <c r="ET15" s="53"/>
      <c r="EU15" s="53"/>
      <c r="EV15" s="53"/>
      <c r="EW15" s="53"/>
      <c r="EX15" s="53"/>
      <c r="EY15" s="53"/>
      <c r="EZ15" s="53"/>
      <c r="FA15" s="53"/>
      <c r="FB15" s="53"/>
      <c r="FC15" s="53"/>
      <c r="FD15" s="53"/>
      <c r="FE15" s="53"/>
      <c r="FF15" s="53"/>
      <c r="FG15" s="53"/>
      <c r="FH15" s="53"/>
      <c r="FI15" s="53"/>
      <c r="FJ15" s="53"/>
      <c r="FK15" s="53"/>
      <c r="FL15" s="53"/>
      <c r="FM15" s="53"/>
      <c r="FN15" s="53"/>
      <c r="FO15" s="53"/>
      <c r="FP15" s="53"/>
      <c r="FQ15" s="53"/>
      <c r="FR15" s="53"/>
      <c r="FS15" s="53"/>
      <c r="FT15" s="53"/>
      <c r="FU15" s="53"/>
      <c r="FV15" s="53"/>
      <c r="FW15" s="53"/>
      <c r="FX15" s="53"/>
      <c r="FY15" s="53"/>
      <c r="FZ15" s="53"/>
      <c r="GA15" s="53"/>
      <c r="GB15" s="53"/>
      <c r="GC15" s="53"/>
      <c r="GD15" s="53"/>
      <c r="GE15" s="53"/>
      <c r="GF15" s="53"/>
      <c r="GG15" s="53"/>
      <c r="GH15" s="53"/>
      <c r="GI15" s="53"/>
      <c r="GJ15" s="53"/>
      <c r="GK15" s="53"/>
      <c r="GL15" s="53"/>
      <c r="GM15" s="53"/>
      <c r="GN15" s="53"/>
      <c r="GO15" s="53"/>
      <c r="GP15" s="53"/>
      <c r="GQ15" s="53"/>
      <c r="GR15" s="53"/>
      <c r="GS15" s="53"/>
      <c r="GT15" s="53"/>
      <c r="GU15" s="53"/>
      <c r="GV15" s="53"/>
      <c r="GW15" s="53"/>
      <c r="GX15" s="53"/>
      <c r="GY15" s="53"/>
      <c r="GZ15" s="53"/>
      <c r="HA15" s="53"/>
      <c r="HB15" s="53"/>
      <c r="HC15" s="53"/>
      <c r="HD15" s="53"/>
      <c r="HE15" s="53"/>
      <c r="HF15" s="53"/>
      <c r="HG15" s="53"/>
      <c r="HH15" s="53"/>
      <c r="HI15" s="53"/>
      <c r="HJ15" s="53"/>
      <c r="HK15" s="53"/>
      <c r="HL15" s="53"/>
      <c r="HM15" s="53"/>
      <c r="HN15" s="53"/>
      <c r="HO15" s="53"/>
      <c r="HP15" s="53"/>
      <c r="HQ15" s="53"/>
      <c r="HR15" s="53"/>
      <c r="HS15" s="53"/>
      <c r="HT15" s="53"/>
      <c r="HU15" s="53"/>
      <c r="HV15" s="53"/>
      <c r="HW15" s="53"/>
      <c r="HX15" s="53"/>
      <c r="HY15" s="53"/>
      <c r="HZ15" s="53"/>
      <c r="IA15" s="53"/>
      <c r="IB15" s="53"/>
      <c r="IC15" s="53"/>
      <c r="ID15" s="53"/>
      <c r="IE15" s="53"/>
      <c r="IF15" s="53"/>
      <c r="IG15" s="53"/>
      <c r="IH15" s="53"/>
      <c r="II15" s="53"/>
      <c r="IJ15" s="53"/>
      <c r="IK15" s="53"/>
      <c r="IL15" s="53"/>
    </row>
    <row r="16" spans="1:246" s="79" customFormat="1" ht="19.05" customHeight="1">
      <c r="A16" s="81"/>
      <c r="B16" s="486"/>
      <c r="C16" s="464" t="s">
        <v>41</v>
      </c>
      <c r="D16" s="494"/>
      <c r="E16" s="91">
        <f>COUNTIFS(Table13514520105[[#All],[Sales]],"คุณรัฏฎิการ์",Table13514520105[[#All],[Total
คอมฯ อุปกรณ์]],"&gt;1")</f>
        <v>0</v>
      </c>
      <c r="F16" s="86">
        <f>SUMIF(Table13514520105[[#All],[Sales]],"คุณรัฏฎิการ์",Table13514520105[[#All],[Total
คอมฯ อุปกรณ์]])</f>
        <v>0</v>
      </c>
      <c r="G16" s="86">
        <v>0</v>
      </c>
      <c r="H16" s="86">
        <f t="shared" si="3"/>
        <v>0</v>
      </c>
      <c r="I16" s="59"/>
      <c r="J16" s="59"/>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c r="BA16" s="53"/>
      <c r="BB16" s="53"/>
      <c r="BC16" s="53"/>
      <c r="BD16" s="53"/>
      <c r="BE16" s="53"/>
      <c r="BF16" s="53"/>
      <c r="BG16" s="53"/>
      <c r="BH16" s="53"/>
      <c r="BI16" s="53"/>
      <c r="BJ16" s="53"/>
      <c r="BK16" s="53"/>
      <c r="BL16" s="53"/>
      <c r="BM16" s="53"/>
      <c r="BN16" s="53"/>
      <c r="BO16" s="53"/>
      <c r="BP16" s="53"/>
      <c r="BQ16" s="53"/>
      <c r="BR16" s="53"/>
      <c r="BS16" s="53"/>
      <c r="BT16" s="53"/>
      <c r="BU16" s="53"/>
      <c r="BV16" s="53"/>
      <c r="BW16" s="53"/>
      <c r="BX16" s="53"/>
      <c r="BY16" s="53"/>
      <c r="BZ16" s="53"/>
      <c r="CA16" s="53"/>
      <c r="CB16" s="53"/>
      <c r="CC16" s="53"/>
      <c r="CD16" s="53"/>
      <c r="CE16" s="53"/>
      <c r="CF16" s="53"/>
      <c r="CG16" s="53"/>
      <c r="CH16" s="53"/>
      <c r="CI16" s="53"/>
      <c r="CJ16" s="53"/>
      <c r="CK16" s="53"/>
      <c r="CL16" s="53"/>
      <c r="CM16" s="53"/>
      <c r="CN16" s="53"/>
      <c r="CO16" s="53"/>
      <c r="CP16" s="53"/>
      <c r="CQ16" s="53"/>
      <c r="CR16" s="53"/>
      <c r="CS16" s="53"/>
      <c r="CT16" s="53"/>
      <c r="CU16" s="53"/>
      <c r="CV16" s="53"/>
      <c r="CW16" s="53"/>
      <c r="CX16" s="53"/>
      <c r="CY16" s="53"/>
      <c r="CZ16" s="53"/>
      <c r="DA16" s="53"/>
      <c r="DB16" s="53"/>
      <c r="DC16" s="53"/>
      <c r="DD16" s="53"/>
      <c r="DE16" s="53"/>
      <c r="DF16" s="53"/>
      <c r="DG16" s="53"/>
      <c r="DH16" s="53"/>
      <c r="DI16" s="53"/>
      <c r="DJ16" s="53"/>
      <c r="DK16" s="53"/>
      <c r="DL16" s="53"/>
      <c r="DM16" s="53"/>
      <c r="DN16" s="53"/>
      <c r="DO16" s="53"/>
      <c r="DP16" s="53"/>
      <c r="DQ16" s="53"/>
      <c r="DR16" s="53"/>
      <c r="DS16" s="53"/>
      <c r="DT16" s="53"/>
      <c r="DU16" s="53"/>
      <c r="DV16" s="53"/>
      <c r="DW16" s="53"/>
      <c r="DX16" s="53"/>
      <c r="DY16" s="53"/>
      <c r="DZ16" s="53"/>
      <c r="EA16" s="53"/>
      <c r="EB16" s="53"/>
      <c r="EC16" s="53"/>
      <c r="ED16" s="53"/>
      <c r="EE16" s="53"/>
      <c r="EF16" s="53"/>
      <c r="EG16" s="53"/>
      <c r="EH16" s="53"/>
      <c r="EI16" s="53"/>
      <c r="EJ16" s="53"/>
      <c r="EK16" s="53"/>
      <c r="EL16" s="53"/>
      <c r="EM16" s="53"/>
      <c r="EN16" s="53"/>
      <c r="EO16" s="53"/>
      <c r="EP16" s="53"/>
      <c r="EQ16" s="53"/>
      <c r="ER16" s="53"/>
      <c r="ES16" s="53"/>
      <c r="ET16" s="53"/>
      <c r="EU16" s="53"/>
      <c r="EV16" s="53"/>
      <c r="EW16" s="53"/>
      <c r="EX16" s="53"/>
      <c r="EY16" s="53"/>
      <c r="EZ16" s="53"/>
      <c r="FA16" s="53"/>
      <c r="FB16" s="53"/>
      <c r="FC16" s="53"/>
      <c r="FD16" s="53"/>
      <c r="FE16" s="53"/>
      <c r="FF16" s="53"/>
      <c r="FG16" s="53"/>
      <c r="FH16" s="53"/>
      <c r="FI16" s="53"/>
      <c r="FJ16" s="53"/>
      <c r="FK16" s="53"/>
      <c r="FL16" s="53"/>
      <c r="FM16" s="53"/>
      <c r="FN16" s="53"/>
      <c r="FO16" s="53"/>
      <c r="FP16" s="53"/>
      <c r="FQ16" s="53"/>
      <c r="FR16" s="53"/>
      <c r="FS16" s="53"/>
      <c r="FT16" s="53"/>
      <c r="FU16" s="53"/>
      <c r="FV16" s="53"/>
      <c r="FW16" s="53"/>
      <c r="FX16" s="53"/>
      <c r="FY16" s="53"/>
      <c r="FZ16" s="53"/>
      <c r="GA16" s="53"/>
      <c r="GB16" s="53"/>
      <c r="GC16" s="53"/>
      <c r="GD16" s="53"/>
      <c r="GE16" s="53"/>
      <c r="GF16" s="53"/>
      <c r="GG16" s="53"/>
      <c r="GH16" s="53"/>
      <c r="GI16" s="53"/>
      <c r="GJ16" s="53"/>
      <c r="GK16" s="53"/>
      <c r="GL16" s="53"/>
      <c r="GM16" s="53"/>
      <c r="GN16" s="53"/>
      <c r="GO16" s="53"/>
      <c r="GP16" s="53"/>
      <c r="GQ16" s="53"/>
      <c r="GR16" s="53"/>
      <c r="GS16" s="53"/>
      <c r="GT16" s="53"/>
      <c r="GU16" s="53"/>
      <c r="GV16" s="53"/>
      <c r="GW16" s="53"/>
      <c r="GX16" s="53"/>
      <c r="GY16" s="53"/>
      <c r="GZ16" s="53"/>
      <c r="HA16" s="53"/>
      <c r="HB16" s="53"/>
      <c r="HC16" s="53"/>
      <c r="HD16" s="53"/>
      <c r="HE16" s="53"/>
      <c r="HF16" s="53"/>
      <c r="HG16" s="53"/>
      <c r="HH16" s="53"/>
      <c r="HI16" s="53"/>
      <c r="HJ16" s="53"/>
      <c r="HK16" s="53"/>
      <c r="HL16" s="53"/>
      <c r="HM16" s="53"/>
      <c r="HN16" s="53"/>
      <c r="HO16" s="53"/>
      <c r="HP16" s="53"/>
      <c r="HQ16" s="53"/>
      <c r="HR16" s="53"/>
      <c r="HS16" s="53"/>
      <c r="HT16" s="53"/>
      <c r="HU16" s="53"/>
      <c r="HV16" s="53"/>
      <c r="HW16" s="53"/>
      <c r="HX16" s="53"/>
      <c r="HY16" s="53"/>
      <c r="HZ16" s="53"/>
      <c r="IA16" s="53"/>
      <c r="IB16" s="53"/>
      <c r="IC16" s="53"/>
      <c r="ID16" s="53"/>
      <c r="IE16" s="53"/>
      <c r="IF16" s="53"/>
      <c r="IG16" s="53"/>
      <c r="IH16" s="53"/>
      <c r="II16" s="53"/>
      <c r="IJ16" s="53"/>
      <c r="IK16" s="53"/>
      <c r="IL16" s="53"/>
    </row>
    <row r="17" spans="1:13" s="53" customFormat="1" ht="19.05" customHeight="1">
      <c r="A17" s="80">
        <v>3</v>
      </c>
      <c r="B17" s="487" t="s">
        <v>12</v>
      </c>
      <c r="C17" s="84" t="s">
        <v>21</v>
      </c>
      <c r="D17" s="395" t="s">
        <v>81</v>
      </c>
      <c r="E17" s="91">
        <f>COUNTIFS(Table13514520105[[#All],[Sales]],"คุณจันทราภรณ์ สุภาพวนิช",Table13514520105[[#All],[Total 
คอมฯค่าติดตั้ง/ค่าเชื่อมสัญญาณ]],"&gt;1")</f>
        <v>0</v>
      </c>
      <c r="F17" s="86">
        <f>SUMIF(Table13514520105[[#All],[Sales]],"คุณจันทราภรณ์ สุภาพวนิช",Table13514520105[[#All],[Total 
คอมฯค่าติดตั้ง/ค่าเชื่อมสัญญาณ]])</f>
        <v>0</v>
      </c>
      <c r="G17" s="86">
        <v>0</v>
      </c>
      <c r="H17" s="86">
        <f t="shared" ref="H17" si="4">SUM(F17-G17)</f>
        <v>0</v>
      </c>
      <c r="I17" s="59"/>
      <c r="J17" s="62"/>
    </row>
    <row r="18" spans="1:13" s="53" customFormat="1" ht="19.05" customHeight="1">
      <c r="A18" s="61"/>
      <c r="B18" s="487"/>
      <c r="C18" s="85" t="s">
        <v>95</v>
      </c>
      <c r="D18" s="470" t="s">
        <v>82</v>
      </c>
      <c r="E18" s="91">
        <f>COUNTIFS(Table13514520105[[#All],[Sales]],"คุณจินตนา อ้อยหวาน",Table13514520105[[#All],[Total 
คอมฯค่าติดตั้ง/ค่าเชื่อมสัญญาณ]],"&gt;1")</f>
        <v>0</v>
      </c>
      <c r="F18" s="86">
        <f>SUMIF(Table13514520105[[#All],[Sales]],"คุณจินตนา อ้อยหวาน",Table13514520105[[#All],[Total 
คอมฯค่าติดตั้ง/ค่าเชื่อมสัญญาณ]])</f>
        <v>0</v>
      </c>
      <c r="G18" s="86">
        <v>0</v>
      </c>
      <c r="H18" s="86">
        <f t="shared" ref="H18:H21" si="5">SUM(F18-G18)</f>
        <v>0</v>
      </c>
      <c r="I18" s="59"/>
      <c r="J18" s="62"/>
    </row>
    <row r="19" spans="1:13" s="53" customFormat="1" ht="19.05" customHeight="1">
      <c r="A19" s="61"/>
      <c r="B19" s="487"/>
      <c r="C19" s="85" t="s">
        <v>85</v>
      </c>
      <c r="D19" s="249"/>
      <c r="E19" s="91">
        <f>COUNTIFS(Table13514520105[[#All],[Sales]],"คุณพัชรพรรณ พึ่งพา",Table13514520105[[#All],[Total 
คอมฯค่าติดตั้ง/ค่าเชื่อมสัญญาณ]],"&gt;1")</f>
        <v>0</v>
      </c>
      <c r="F19" s="86">
        <f>SUMIF(Table13514520105[[#All],[Sales]],"คุณพัชรพรรณ พึ่งพา",Table13514520105[[#All],[Total 
คอมฯค่าติดตั้ง/ค่าเชื่อมสัญญาณ]])</f>
        <v>0</v>
      </c>
      <c r="G19" s="86">
        <v>0</v>
      </c>
      <c r="H19" s="86">
        <f t="shared" si="5"/>
        <v>0</v>
      </c>
      <c r="I19" s="59"/>
      <c r="J19" s="62"/>
    </row>
    <row r="20" spans="1:13" s="53" customFormat="1" ht="19.05" customHeight="1">
      <c r="A20" s="61"/>
      <c r="B20" s="488"/>
      <c r="C20" s="217" t="s">
        <v>80</v>
      </c>
      <c r="D20" s="249"/>
      <c r="E20" s="91">
        <f>COUNTIFS(Table13514520105[[#All],[Sales]],"คุณนิยนต์  อยู่ทะเล",Table13514520105[[#All],[Total 
คอมฯค่าติดตั้ง/ค่าเชื่อมสัญญาณ]],"&gt;1")</f>
        <v>0</v>
      </c>
      <c r="F20" s="86">
        <f>SUMIF(Table13514520105[[#All],[Sales]],"คุณนิยนต์  อยู่ทะเล",Table13514520105[[#All],[Total 
คอมฯค่าติดตั้ง/ค่าเชื่อมสัญญาณ]])</f>
        <v>0</v>
      </c>
      <c r="G20" s="86">
        <v>0</v>
      </c>
      <c r="H20" s="86">
        <f t="shared" si="5"/>
        <v>0</v>
      </c>
      <c r="I20" s="59"/>
      <c r="J20" s="62"/>
    </row>
    <row r="21" spans="1:13" s="53" customFormat="1" ht="19.05" customHeight="1">
      <c r="A21" s="61"/>
      <c r="B21" s="487"/>
      <c r="C21" s="465" t="s">
        <v>41</v>
      </c>
      <c r="D21" s="250"/>
      <c r="E21" s="91">
        <f>COUNTIFS(Table13514520105[[#All],[Sales]],"คุณรัฏฎิการ์",Table13514520105[[#All],[Total 
คอมฯค่าติดตั้ง/ค่าเชื่อมสัญญาณ]],"&gt;1")</f>
        <v>0</v>
      </c>
      <c r="F21" s="86">
        <f>SUMIF(Table13514520105[[#All],[Sales]],"คุณรัฏฎิการ์",Table13514520105[[#All],[Total 
คอมฯค่าติดตั้ง/ค่าเชื่อมสัญญาณ]])</f>
        <v>0</v>
      </c>
      <c r="G21" s="86">
        <v>0</v>
      </c>
      <c r="H21" s="86">
        <f t="shared" si="5"/>
        <v>0</v>
      </c>
      <c r="I21" s="62"/>
      <c r="J21" s="62"/>
    </row>
    <row r="22" spans="1:13" s="53" customFormat="1" ht="21" customHeight="1">
      <c r="A22" s="63"/>
      <c r="B22" s="64" t="s">
        <v>13</v>
      </c>
      <c r="C22" s="64"/>
      <c r="D22" s="64"/>
      <c r="E22" s="65">
        <f>SUM(E5:E21)</f>
        <v>0</v>
      </c>
      <c r="F22" s="65">
        <f>SUM(F5:F21)</f>
        <v>0</v>
      </c>
      <c r="G22" s="65">
        <f>SUM(G5:G21)</f>
        <v>0</v>
      </c>
      <c r="H22" s="83">
        <f>SUM(H5:H21)</f>
        <v>0</v>
      </c>
      <c r="I22" s="62"/>
      <c r="J22" s="62"/>
    </row>
    <row r="23" spans="1:13" s="53" customFormat="1" ht="13.95" customHeight="1">
      <c r="B23" s="96"/>
      <c r="C23" s="96"/>
      <c r="D23" s="96"/>
      <c r="E23" s="97"/>
      <c r="F23" s="97"/>
      <c r="G23" s="97"/>
      <c r="H23" s="113"/>
      <c r="I23" s="97"/>
    </row>
    <row r="24" spans="1:13" s="53" customFormat="1" ht="7.95" customHeight="1">
      <c r="B24" s="96"/>
      <c r="C24" s="96"/>
      <c r="D24" s="96"/>
      <c r="E24" s="97"/>
      <c r="F24" s="97"/>
      <c r="G24" s="97"/>
      <c r="H24" s="97"/>
      <c r="I24" s="97"/>
    </row>
    <row r="25" spans="1:13" ht="19.95" customHeight="1">
      <c r="B25" s="351" t="s">
        <v>32</v>
      </c>
      <c r="C25" s="225"/>
      <c r="D25" s="225"/>
      <c r="E25" s="225"/>
      <c r="F25" s="225"/>
      <c r="G25" s="225"/>
      <c r="H25" s="225"/>
      <c r="I25" s="225"/>
      <c r="J25" s="328"/>
      <c r="K25" s="328"/>
      <c r="L25" s="328"/>
      <c r="M25" s="329"/>
    </row>
    <row r="26" spans="1:13" s="53" customFormat="1" ht="14.55" customHeight="1">
      <c r="B26" s="140"/>
      <c r="C26" s="60"/>
      <c r="D26" s="60"/>
      <c r="E26" s="141"/>
      <c r="F26" s="141"/>
      <c r="G26" s="141"/>
      <c r="H26" s="141"/>
      <c r="I26" s="141"/>
      <c r="J26" s="60"/>
      <c r="K26" s="60"/>
      <c r="L26" s="60"/>
      <c r="M26" s="330"/>
    </row>
    <row r="27" spans="1:13" ht="44.4" customHeight="1">
      <c r="B27" s="336" t="s">
        <v>46</v>
      </c>
      <c r="C27" s="336" t="s">
        <v>14</v>
      </c>
      <c r="D27" s="336" t="s">
        <v>40</v>
      </c>
      <c r="E27" s="391" t="s">
        <v>36</v>
      </c>
      <c r="F27" s="391" t="s">
        <v>16</v>
      </c>
      <c r="G27" s="392" t="s">
        <v>37</v>
      </c>
      <c r="H27" s="335" t="s">
        <v>35</v>
      </c>
      <c r="I27" s="336" t="s">
        <v>31</v>
      </c>
      <c r="J27" s="335" t="s">
        <v>77</v>
      </c>
      <c r="K27" s="389" t="s">
        <v>78</v>
      </c>
      <c r="L27" s="393" t="s">
        <v>87</v>
      </c>
      <c r="M27" s="394" t="s">
        <v>86</v>
      </c>
    </row>
    <row r="28" spans="1:13" ht="19.95" customHeight="1">
      <c r="B28" s="251" t="s">
        <v>23</v>
      </c>
      <c r="C28" s="234" t="s">
        <v>18</v>
      </c>
      <c r="D28" s="462" t="s">
        <v>21</v>
      </c>
      <c r="E28" s="337">
        <f>SUM(G51)</f>
        <v>0</v>
      </c>
      <c r="F28" s="338">
        <v>0</v>
      </c>
      <c r="G28" s="339">
        <f t="shared" ref="G28:G35" si="6">SUM(E28-F28)</f>
        <v>0</v>
      </c>
      <c r="H28" s="340">
        <v>0</v>
      </c>
      <c r="I28" s="341">
        <f t="shared" ref="I28:I35" si="7">SUM(G28-H28)</f>
        <v>0</v>
      </c>
      <c r="J28" s="342">
        <f>I28*3%</f>
        <v>0</v>
      </c>
      <c r="K28" s="390">
        <f>I28-J28</f>
        <v>0</v>
      </c>
      <c r="L28" s="333" t="s">
        <v>88</v>
      </c>
      <c r="M28" s="324" t="s">
        <v>89</v>
      </c>
    </row>
    <row r="29" spans="1:13" ht="19.95" customHeight="1">
      <c r="B29" s="251"/>
      <c r="C29" s="234" t="s">
        <v>18</v>
      </c>
      <c r="D29" s="462" t="s">
        <v>95</v>
      </c>
      <c r="E29" s="337">
        <f>SUM(G52)</f>
        <v>0</v>
      </c>
      <c r="F29" s="338"/>
      <c r="G29" s="339">
        <f t="shared" si="6"/>
        <v>0</v>
      </c>
      <c r="H29" s="340">
        <v>0</v>
      </c>
      <c r="I29" s="341">
        <f t="shared" si="7"/>
        <v>0</v>
      </c>
      <c r="J29" s="342">
        <f t="shared" ref="J29:J35" si="8">I29*3%</f>
        <v>0</v>
      </c>
      <c r="K29" s="390">
        <f t="shared" ref="K29:K35" si="9">I29-J29</f>
        <v>0</v>
      </c>
      <c r="L29" s="334" t="s">
        <v>88</v>
      </c>
      <c r="M29" s="324" t="s">
        <v>90</v>
      </c>
    </row>
    <row r="30" spans="1:13" ht="19.95" customHeight="1">
      <c r="B30" s="251"/>
      <c r="C30" s="234" t="s">
        <v>18</v>
      </c>
      <c r="D30" s="235" t="s">
        <v>103</v>
      </c>
      <c r="E30" s="343">
        <f>SUM(G54)</f>
        <v>0</v>
      </c>
      <c r="F30" s="339">
        <v>0</v>
      </c>
      <c r="G30" s="339">
        <f t="shared" si="6"/>
        <v>0</v>
      </c>
      <c r="H30" s="344">
        <v>0</v>
      </c>
      <c r="I30" s="341">
        <f t="shared" si="7"/>
        <v>0</v>
      </c>
      <c r="J30" s="342">
        <f>I30*3%</f>
        <v>0</v>
      </c>
      <c r="K30" s="390">
        <f>I30-J30</f>
        <v>0</v>
      </c>
      <c r="L30" s="326" t="s">
        <v>88</v>
      </c>
      <c r="M30" s="325" t="s">
        <v>92</v>
      </c>
    </row>
    <row r="31" spans="1:13" ht="19.95" customHeight="1">
      <c r="B31" s="251"/>
      <c r="C31" s="234" t="s">
        <v>18</v>
      </c>
      <c r="D31" s="235" t="s">
        <v>80</v>
      </c>
      <c r="E31" s="343">
        <f>SUM(G55)</f>
        <v>0</v>
      </c>
      <c r="F31" s="339">
        <v>0</v>
      </c>
      <c r="G31" s="339">
        <f t="shared" si="6"/>
        <v>0</v>
      </c>
      <c r="H31" s="344">
        <v>0</v>
      </c>
      <c r="I31" s="341">
        <f t="shared" si="7"/>
        <v>0</v>
      </c>
      <c r="J31" s="342">
        <f>I31*3%</f>
        <v>0</v>
      </c>
      <c r="K31" s="390">
        <f>I31-J31</f>
        <v>0</v>
      </c>
      <c r="L31" s="326" t="s">
        <v>88</v>
      </c>
      <c r="M31" s="325" t="s">
        <v>93</v>
      </c>
    </row>
    <row r="32" spans="1:13" ht="19.95" customHeight="1">
      <c r="B32" s="251"/>
      <c r="C32" s="234" t="s">
        <v>18</v>
      </c>
      <c r="D32" s="235" t="s">
        <v>85</v>
      </c>
      <c r="E32" s="343">
        <f>SUM(G53)</f>
        <v>0</v>
      </c>
      <c r="F32" s="339">
        <v>0</v>
      </c>
      <c r="G32" s="339">
        <f t="shared" si="6"/>
        <v>0</v>
      </c>
      <c r="H32" s="344">
        <v>0</v>
      </c>
      <c r="I32" s="341">
        <f t="shared" si="7"/>
        <v>0</v>
      </c>
      <c r="J32" s="342">
        <f t="shared" si="8"/>
        <v>0</v>
      </c>
      <c r="K32" s="390">
        <f t="shared" si="9"/>
        <v>0</v>
      </c>
      <c r="L32" s="334" t="s">
        <v>88</v>
      </c>
      <c r="M32" s="324" t="s">
        <v>91</v>
      </c>
    </row>
    <row r="33" spans="2:13" ht="19.95" customHeight="1">
      <c r="B33" s="123" t="s">
        <v>105</v>
      </c>
      <c r="C33" s="120" t="s">
        <v>101</v>
      </c>
      <c r="D33" s="378" t="s">
        <v>111</v>
      </c>
      <c r="E33" s="343">
        <f>SUM(G57)</f>
        <v>0</v>
      </c>
      <c r="F33" s="339">
        <v>0</v>
      </c>
      <c r="G33" s="339">
        <f>SUM(E33-F33)</f>
        <v>0</v>
      </c>
      <c r="H33" s="344">
        <v>0</v>
      </c>
      <c r="I33" s="341">
        <f t="shared" si="7"/>
        <v>0</v>
      </c>
      <c r="J33" s="342">
        <f t="shared" si="8"/>
        <v>0</v>
      </c>
      <c r="K33" s="390">
        <f t="shared" si="9"/>
        <v>0</v>
      </c>
      <c r="L33" s="334" t="s">
        <v>88</v>
      </c>
      <c r="M33" s="324" t="s">
        <v>89</v>
      </c>
    </row>
    <row r="34" spans="2:13" ht="19.95" customHeight="1">
      <c r="B34" s="373" t="s">
        <v>24</v>
      </c>
      <c r="C34" s="374" t="s">
        <v>84</v>
      </c>
      <c r="D34" s="375" t="s">
        <v>109</v>
      </c>
      <c r="E34" s="343">
        <f>SUM(G58)</f>
        <v>0</v>
      </c>
      <c r="F34" s="339">
        <v>0</v>
      </c>
      <c r="G34" s="339">
        <f t="shared" si="6"/>
        <v>0</v>
      </c>
      <c r="H34" s="344">
        <v>0</v>
      </c>
      <c r="I34" s="341">
        <f t="shared" si="7"/>
        <v>0</v>
      </c>
      <c r="J34" s="342">
        <f t="shared" si="8"/>
        <v>0</v>
      </c>
      <c r="K34" s="390">
        <f t="shared" si="9"/>
        <v>0</v>
      </c>
      <c r="L34" s="334" t="s">
        <v>88</v>
      </c>
      <c r="M34" s="324" t="s">
        <v>112</v>
      </c>
    </row>
    <row r="35" spans="2:13" ht="19.95" customHeight="1">
      <c r="B35" s="123" t="s">
        <v>25</v>
      </c>
      <c r="C35" s="120" t="s">
        <v>84</v>
      </c>
      <c r="D35" s="121" t="s">
        <v>110</v>
      </c>
      <c r="E35" s="343">
        <f>SUM(G59)</f>
        <v>0</v>
      </c>
      <c r="F35" s="339">
        <v>0</v>
      </c>
      <c r="G35" s="339">
        <f t="shared" si="6"/>
        <v>0</v>
      </c>
      <c r="H35" s="344">
        <v>0</v>
      </c>
      <c r="I35" s="341">
        <f t="shared" si="7"/>
        <v>0</v>
      </c>
      <c r="J35" s="342">
        <f t="shared" si="8"/>
        <v>0</v>
      </c>
      <c r="K35" s="390">
        <f t="shared" si="9"/>
        <v>0</v>
      </c>
      <c r="L35" s="334" t="s">
        <v>88</v>
      </c>
      <c r="M35" s="324" t="s">
        <v>94</v>
      </c>
    </row>
    <row r="36" spans="2:13" ht="19.95" customHeight="1">
      <c r="B36" s="345"/>
      <c r="C36" s="346"/>
      <c r="D36" s="347"/>
      <c r="E36" s="348"/>
      <c r="F36" s="338"/>
      <c r="G36" s="349">
        <f>SUM(G28:G35)</f>
        <v>0</v>
      </c>
      <c r="H36" s="349">
        <f>SUM(H28:H35)</f>
        <v>0</v>
      </c>
      <c r="I36" s="349">
        <f>SUM(I28:I35)</f>
        <v>0</v>
      </c>
      <c r="J36" s="349">
        <f>SUM(J28:J35)</f>
        <v>0</v>
      </c>
      <c r="K36" s="350">
        <f>SUM(K28:K35)</f>
        <v>0</v>
      </c>
    </row>
    <row r="37" spans="2:13" ht="19.95" customHeight="1">
      <c r="B37" s="413"/>
      <c r="C37" s="414"/>
      <c r="D37" s="415"/>
      <c r="E37" s="416"/>
      <c r="F37" s="77"/>
      <c r="G37" s="74"/>
      <c r="H37" s="74"/>
      <c r="I37" s="74"/>
      <c r="J37" s="74"/>
      <c r="K37" s="426"/>
    </row>
    <row r="38" spans="2:13" ht="15.6">
      <c r="B38" s="75"/>
      <c r="C38" s="75"/>
      <c r="D38" s="76"/>
      <c r="E38" s="77"/>
      <c r="F38" s="74"/>
      <c r="G38" s="74"/>
      <c r="H38" s="67"/>
      <c r="I38" s="66"/>
      <c r="J38" s="66"/>
    </row>
    <row r="39" spans="2:13" s="76" customFormat="1" ht="21" customHeight="1">
      <c r="B39" s="75"/>
      <c r="E39" s="387"/>
      <c r="F39" s="388"/>
      <c r="G39" s="412"/>
      <c r="H39" s="412"/>
      <c r="I39" s="412"/>
    </row>
    <row r="40" spans="2:13" ht="15.6">
      <c r="B40" s="75"/>
      <c r="C40" s="75"/>
      <c r="D40" s="76"/>
      <c r="E40" s="77"/>
      <c r="F40" s="74"/>
      <c r="G40" s="74"/>
      <c r="H40" s="67"/>
      <c r="I40" s="231"/>
      <c r="J40" s="66"/>
    </row>
    <row r="41" spans="2:13" s="53" customFormat="1" ht="14.55" customHeight="1">
      <c r="E41" s="354"/>
      <c r="F41" s="354"/>
      <c r="G41" s="354"/>
      <c r="H41" s="354"/>
      <c r="I41" s="356"/>
      <c r="J41" s="354"/>
      <c r="K41" s="66"/>
      <c r="L41" s="66"/>
    </row>
    <row r="42" spans="2:13" s="355" customFormat="1" ht="13.8">
      <c r="E42" s="357"/>
      <c r="F42" s="357"/>
      <c r="G42" s="357"/>
      <c r="H42" s="357"/>
      <c r="I42" s="358"/>
      <c r="J42" s="357"/>
      <c r="K42" s="66"/>
      <c r="L42" s="66"/>
    </row>
    <row r="43" spans="2:13" s="355" customFormat="1" ht="13.8">
      <c r="E43" s="357"/>
      <c r="F43" s="357"/>
      <c r="G43" s="357"/>
      <c r="H43" s="357"/>
      <c r="I43" s="358"/>
      <c r="J43" s="357"/>
      <c r="K43" s="66"/>
      <c r="L43" s="66"/>
    </row>
    <row r="44" spans="2:13" s="355" customFormat="1" ht="13.8">
      <c r="E44" s="357"/>
      <c r="F44" s="357"/>
      <c r="G44" s="357"/>
      <c r="H44" s="357"/>
      <c r="I44" s="358"/>
      <c r="J44" s="357"/>
      <c r="K44" s="66"/>
      <c r="L44" s="66"/>
    </row>
    <row r="45" spans="2:13" s="355" customFormat="1" ht="13.8">
      <c r="E45" s="357"/>
      <c r="F45" s="357"/>
      <c r="G45" s="357"/>
      <c r="H45" s="357"/>
      <c r="I45" s="358"/>
      <c r="J45" s="357"/>
      <c r="K45" s="66"/>
      <c r="L45" s="66"/>
    </row>
    <row r="46" spans="2:13" s="355" customFormat="1" ht="13.8">
      <c r="E46" s="357"/>
      <c r="F46" s="357"/>
      <c r="G46" s="357"/>
      <c r="H46" s="357"/>
      <c r="I46" s="358"/>
      <c r="J46" s="357"/>
      <c r="K46" s="66"/>
      <c r="L46" s="66"/>
    </row>
    <row r="47" spans="2:13" ht="13.95" customHeight="1">
      <c r="I47" s="231"/>
    </row>
    <row r="48" spans="2:13" ht="13.95" customHeight="1">
      <c r="I48" s="231"/>
    </row>
    <row r="49" spans="2:10" ht="19.95" hidden="1" customHeight="1">
      <c r="B49" s="146" t="s">
        <v>38</v>
      </c>
      <c r="C49" s="147"/>
      <c r="D49" s="147"/>
      <c r="E49" s="147"/>
      <c r="F49" s="147"/>
      <c r="G49" s="148"/>
      <c r="H49" s="117"/>
      <c r="I49" s="117"/>
      <c r="J49" s="66"/>
    </row>
    <row r="50" spans="2:10" ht="19.95" hidden="1" customHeight="1">
      <c r="B50" s="114" t="s">
        <v>46</v>
      </c>
      <c r="C50" s="114" t="s">
        <v>14</v>
      </c>
      <c r="D50" s="114" t="s">
        <v>15</v>
      </c>
      <c r="E50" s="115" t="s">
        <v>22</v>
      </c>
      <c r="F50" s="115" t="s">
        <v>16</v>
      </c>
      <c r="G50" s="215" t="s">
        <v>17</v>
      </c>
      <c r="H50" s="117"/>
      <c r="I50" s="117"/>
      <c r="J50" s="66"/>
    </row>
    <row r="51" spans="2:10" ht="19.95" hidden="1" customHeight="1">
      <c r="B51" s="142" t="s">
        <v>23</v>
      </c>
      <c r="C51" s="120" t="s">
        <v>18</v>
      </c>
      <c r="D51" s="378" t="s">
        <v>21</v>
      </c>
      <c r="E51" s="118">
        <v>0.7</v>
      </c>
      <c r="F51" s="106">
        <v>0</v>
      </c>
      <c r="G51" s="119">
        <f>SUMIF($C4:$C22,"คุณจันทราภรณ์ สุภาพวนิช",$H4:$H22)*E51</f>
        <v>0</v>
      </c>
      <c r="H51" s="122"/>
      <c r="I51" s="117"/>
      <c r="J51" s="66"/>
    </row>
    <row r="52" spans="2:10" ht="19.95" hidden="1" customHeight="1">
      <c r="B52" s="144"/>
      <c r="C52" s="120" t="s">
        <v>18</v>
      </c>
      <c r="D52" s="378" t="s">
        <v>95</v>
      </c>
      <c r="E52" s="118">
        <v>0.75</v>
      </c>
      <c r="F52" s="106">
        <v>0</v>
      </c>
      <c r="G52" s="119">
        <f>SUMIF($C5:$C23,"คุณจินตนา อ้อยหวาน",$H5:$H23)*E52</f>
        <v>0</v>
      </c>
      <c r="H52" s="122"/>
      <c r="I52" s="117"/>
      <c r="J52" s="66"/>
    </row>
    <row r="53" spans="2:10" ht="19.95" hidden="1" customHeight="1">
      <c r="B53" s="144"/>
      <c r="C53" s="120" t="s">
        <v>18</v>
      </c>
      <c r="D53" s="378" t="s">
        <v>85</v>
      </c>
      <c r="E53" s="118">
        <v>0.75</v>
      </c>
      <c r="F53" s="106">
        <v>0</v>
      </c>
      <c r="G53" s="119">
        <f>SUMIF($C5:$C22,"คุณพัชรพรรณ พึ่งพา",$H5:$H22)*E53</f>
        <v>0</v>
      </c>
      <c r="H53" s="122"/>
      <c r="I53" s="117"/>
      <c r="J53" s="66"/>
    </row>
    <row r="54" spans="2:10" ht="19.95" hidden="1" customHeight="1">
      <c r="B54" s="144"/>
      <c r="C54" s="120" t="s">
        <v>18</v>
      </c>
      <c r="D54" s="461" t="s">
        <v>100</v>
      </c>
      <c r="E54" s="118">
        <v>0.75</v>
      </c>
      <c r="F54" s="106">
        <v>0</v>
      </c>
      <c r="G54" s="119">
        <f>SUMIF($C6:$C23,"คุณดาราวรรณ อรัญยะ",$H6:$H23)*E54</f>
        <v>0</v>
      </c>
      <c r="H54" s="122"/>
      <c r="I54" s="117"/>
      <c r="J54" s="66"/>
    </row>
    <row r="55" spans="2:10" ht="19.95" hidden="1" customHeight="1">
      <c r="B55" s="144"/>
      <c r="C55" s="120" t="s">
        <v>18</v>
      </c>
      <c r="D55" s="462" t="s">
        <v>80</v>
      </c>
      <c r="E55" s="118">
        <v>0.75</v>
      </c>
      <c r="F55" s="106">
        <v>0</v>
      </c>
      <c r="G55" s="119">
        <f>SUMIF($C7:$C24,"คุณนิยนต์  อยู่ทะเล",$H7:$H24)*E55</f>
        <v>0</v>
      </c>
      <c r="H55" s="122"/>
      <c r="I55" s="117"/>
      <c r="J55" s="66"/>
    </row>
    <row r="56" spans="2:10" ht="19.95" hidden="1" customHeight="1">
      <c r="B56" s="143"/>
      <c r="C56" s="120" t="s">
        <v>18</v>
      </c>
      <c r="D56" s="378" t="s">
        <v>96</v>
      </c>
      <c r="E56" s="118">
        <v>0.75</v>
      </c>
      <c r="F56" s="106">
        <v>0</v>
      </c>
      <c r="G56" s="119">
        <f>SUMIF($C8:$C25,"คุณรัฏฎิการ์ จรัสลักษณ์",$H8:$H25)*E56</f>
        <v>0</v>
      </c>
      <c r="H56" s="122"/>
      <c r="I56" s="117"/>
      <c r="J56" s="66"/>
    </row>
    <row r="57" spans="2:10" ht="19.95" hidden="1" customHeight="1">
      <c r="B57" s="123" t="s">
        <v>83</v>
      </c>
      <c r="C57" s="120" t="s">
        <v>101</v>
      </c>
      <c r="D57" s="378" t="s">
        <v>111</v>
      </c>
      <c r="E57" s="118">
        <v>0.05</v>
      </c>
      <c r="F57" s="106">
        <v>0</v>
      </c>
      <c r="G57" s="119">
        <f>$H$22*E57</f>
        <v>0</v>
      </c>
      <c r="H57" s="117"/>
      <c r="I57" s="117"/>
      <c r="J57" s="66"/>
    </row>
    <row r="58" spans="2:10" ht="19.95" hidden="1" customHeight="1">
      <c r="B58" s="373" t="s">
        <v>24</v>
      </c>
      <c r="C58" s="374" t="s">
        <v>84</v>
      </c>
      <c r="D58" s="375" t="s">
        <v>109</v>
      </c>
      <c r="E58" s="376">
        <v>0.12</v>
      </c>
      <c r="F58" s="106">
        <v>0</v>
      </c>
      <c r="G58" s="119">
        <f>$H$22*E58</f>
        <v>0</v>
      </c>
      <c r="H58" s="117"/>
      <c r="I58" s="156"/>
      <c r="J58" s="66"/>
    </row>
    <row r="59" spans="2:10" ht="19.95" hidden="1" customHeight="1">
      <c r="B59" s="123" t="s">
        <v>25</v>
      </c>
      <c r="C59" s="120" t="s">
        <v>84</v>
      </c>
      <c r="D59" s="121" t="s">
        <v>110</v>
      </c>
      <c r="E59" s="118">
        <v>0.08</v>
      </c>
      <c r="F59" s="106">
        <v>0</v>
      </c>
      <c r="G59" s="119">
        <f>$H$22*E59</f>
        <v>0</v>
      </c>
      <c r="H59" s="117"/>
      <c r="I59" s="117"/>
      <c r="J59" s="66"/>
    </row>
    <row r="60" spans="2:10" ht="15.45" hidden="1" customHeight="1">
      <c r="B60" s="75"/>
      <c r="C60" s="75"/>
      <c r="D60" s="76"/>
      <c r="E60" s="77"/>
      <c r="F60" s="74"/>
      <c r="G60" s="74">
        <f>SUM(G51:G59)</f>
        <v>0</v>
      </c>
      <c r="H60" s="67"/>
      <c r="I60" s="66"/>
      <c r="J60" s="66"/>
    </row>
    <row r="61" spans="2:10" s="53" customFormat="1" ht="13.95" customHeight="1">
      <c r="E61" s="52"/>
      <c r="F61" s="52"/>
      <c r="G61" s="52"/>
      <c r="H61" s="52"/>
      <c r="I61" s="52"/>
    </row>
    <row r="62" spans="2:10" s="53" customFormat="1" ht="14.55" customHeight="1">
      <c r="E62" s="52"/>
      <c r="F62" s="52"/>
      <c r="G62" s="52"/>
      <c r="H62" s="52"/>
      <c r="I62" s="52"/>
    </row>
    <row r="63" spans="2:10" ht="13.8"/>
    <row r="64" spans="2:10" ht="13.95" customHeight="1"/>
    <row r="65" ht="13.95" customHeight="1"/>
    <row r="66" ht="13.95" customHeight="1"/>
    <row r="67" ht="13.8"/>
    <row r="68" ht="13.8"/>
    <row r="69" ht="13.8"/>
    <row r="70" ht="13.8"/>
    <row r="71" ht="13.8"/>
    <row r="72" ht="13.8"/>
    <row r="73" ht="13.8"/>
    <row r="74" ht="13.8"/>
    <row r="75" ht="13.8"/>
    <row r="76" ht="13.8"/>
    <row r="77" ht="13.8"/>
    <row r="78" ht="13.8"/>
    <row r="79" ht="13.8"/>
    <row r="80" ht="13.8"/>
    <row r="81" ht="13.8"/>
    <row r="82" ht="13.8"/>
    <row r="83" ht="13.8"/>
    <row r="84" ht="13.8"/>
    <row r="85" ht="13.8"/>
    <row r="86" ht="13.8"/>
    <row r="87" ht="13.8"/>
    <row r="88" ht="13.8"/>
    <row r="89" ht="13.8"/>
    <row r="90" ht="13.8"/>
    <row r="91" ht="13.8"/>
    <row r="92" ht="13.8"/>
    <row r="93" ht="13.8"/>
    <row r="94" ht="13.8"/>
    <row r="95" ht="13.8"/>
    <row r="96" ht="13.8"/>
    <row r="97" ht="13.8"/>
    <row r="98" ht="13.8"/>
    <row r="99" ht="13.8"/>
    <row r="100" ht="13.8"/>
    <row r="101" ht="13.8"/>
    <row r="102" ht="13.8"/>
    <row r="103" ht="13.8"/>
    <row r="104" ht="13.8"/>
    <row r="105" ht="13.8"/>
    <row r="106" ht="13.8"/>
    <row r="107" ht="13.8"/>
    <row r="108" ht="13.8"/>
    <row r="109" ht="13.8"/>
    <row r="110" ht="13.8"/>
    <row r="111" ht="13.8"/>
    <row r="112" ht="13.8"/>
    <row r="113" ht="13.8"/>
    <row r="114" ht="13.8"/>
    <row r="115" ht="13.8"/>
    <row r="116" ht="13.8"/>
    <row r="117" ht="13.8"/>
    <row r="118" ht="13.8"/>
    <row r="119" ht="13.8"/>
    <row r="120" ht="13.8"/>
    <row r="121" ht="13.95" customHeight="1"/>
    <row r="122" ht="13.95" customHeight="1"/>
    <row r="123" ht="13.95" customHeight="1"/>
    <row r="124" ht="13.95" customHeight="1"/>
    <row r="125" ht="13.95" customHeight="1"/>
    <row r="126" ht="13.95" customHeight="1"/>
    <row r="127" ht="13.95" customHeight="1"/>
    <row r="128" ht="13.95" customHeight="1"/>
    <row r="129" ht="13.95" customHeight="1"/>
    <row r="130" ht="13.95" customHeight="1"/>
    <row r="131" ht="13.95" customHeight="1"/>
    <row r="132" ht="13.95" customHeight="1"/>
    <row r="133" ht="13.95" customHeight="1"/>
    <row r="134" ht="13.95" customHeight="1"/>
    <row r="135" ht="13.95" customHeight="1"/>
    <row r="136" ht="13.95" customHeight="1"/>
    <row r="137" ht="13.95" customHeight="1"/>
    <row r="138" ht="13.95" customHeight="1"/>
    <row r="139" ht="13.95" customHeight="1"/>
    <row r="140" ht="13.95" customHeight="1"/>
    <row r="141" ht="13.95" customHeight="1"/>
    <row r="142" ht="13.95" customHeight="1"/>
    <row r="143" ht="13.95" customHeight="1"/>
    <row r="144" ht="13.95" customHeight="1"/>
    <row r="145" ht="13.95" customHeight="1"/>
    <row r="146" ht="13.95" customHeight="1"/>
    <row r="147" ht="13.95" customHeight="1"/>
    <row r="148" ht="13.95" customHeight="1"/>
    <row r="149" ht="13.95" customHeight="1"/>
    <row r="150" ht="13.95" customHeight="1"/>
    <row r="151" ht="13.95" customHeight="1"/>
    <row r="152" ht="13.95" customHeight="1"/>
    <row r="153" ht="13.95" customHeight="1"/>
    <row r="154" ht="13.95" customHeight="1"/>
    <row r="155" ht="13.95" customHeight="1"/>
    <row r="156" ht="13.95" customHeight="1"/>
    <row r="157" ht="13.95" customHeight="1"/>
    <row r="158" ht="13.95" customHeight="1"/>
    <row r="159" ht="13.95" customHeight="1"/>
    <row r="160" ht="13.95" customHeight="1"/>
    <row r="161" ht="13.95" customHeight="1"/>
    <row r="162" ht="13.95" customHeight="1"/>
    <row r="163" ht="13.95" customHeight="1"/>
    <row r="164" ht="13.95" customHeight="1"/>
    <row r="165" ht="13.95" customHeight="1"/>
    <row r="166" ht="13.95" customHeight="1"/>
    <row r="167" ht="13.95" customHeight="1"/>
    <row r="168" ht="13.95" customHeight="1"/>
    <row r="169" ht="13.95" customHeight="1"/>
    <row r="170" ht="13.95" customHeight="1"/>
    <row r="171" ht="13.95" customHeight="1"/>
    <row r="172" ht="13.95" customHeight="1"/>
    <row r="173" ht="13.95" customHeight="1"/>
    <row r="174" ht="13.95" customHeight="1"/>
    <row r="175" ht="13.95" customHeight="1"/>
    <row r="176" ht="13.95" customHeight="1"/>
    <row r="177" ht="13.95" customHeight="1"/>
    <row r="178" ht="13.95" customHeight="1"/>
    <row r="179" ht="13.95" customHeight="1"/>
    <row r="180" ht="13.95" customHeight="1"/>
    <row r="181" ht="13.95" customHeight="1"/>
    <row r="182" ht="13.95" customHeight="1"/>
    <row r="183" ht="13.95" customHeight="1"/>
    <row r="184" ht="13.95" customHeight="1"/>
    <row r="185" ht="13.95" customHeight="1"/>
    <row r="186" ht="13.95" customHeight="1"/>
    <row r="187" ht="13.95" customHeight="1"/>
    <row r="188" ht="13.95" customHeight="1"/>
    <row r="189" ht="13.95" customHeight="1"/>
    <row r="190" ht="13.95" customHeight="1"/>
    <row r="191" ht="13.95" customHeight="1"/>
    <row r="192" ht="13.95" customHeight="1"/>
    <row r="193" ht="13.95" customHeight="1"/>
    <row r="194" ht="13.95" customHeight="1"/>
    <row r="195" ht="13.95" customHeight="1"/>
    <row r="196" ht="13.95" customHeight="1"/>
    <row r="197" ht="13.95" customHeight="1"/>
    <row r="198" ht="13.95" customHeight="1"/>
    <row r="199" ht="13.95" customHeight="1"/>
    <row r="200" ht="13.95" customHeight="1"/>
    <row r="201" ht="13.95" customHeight="1"/>
    <row r="202" ht="13.95" customHeight="1"/>
    <row r="203" ht="13.95" customHeight="1"/>
    <row r="204" ht="13.95" customHeight="1"/>
    <row r="205" ht="13.95" customHeight="1"/>
    <row r="206" ht="13.95" customHeight="1"/>
    <row r="207" ht="13.95" customHeight="1"/>
    <row r="208" ht="13.95" customHeight="1"/>
    <row r="209" ht="13.95" customHeight="1"/>
    <row r="210" ht="13.95" customHeight="1"/>
    <row r="211" ht="13.95" customHeight="1"/>
    <row r="212" ht="13.95" customHeight="1"/>
    <row r="213" ht="13.95" customHeight="1"/>
    <row r="214" ht="13.95" customHeight="1"/>
    <row r="215" ht="13.95" customHeight="1"/>
    <row r="216" ht="13.95" customHeight="1"/>
    <row r="217" ht="13.95" customHeight="1"/>
    <row r="218" ht="13.95" customHeight="1"/>
    <row r="219" ht="13.95" customHeight="1"/>
    <row r="220" ht="13.95" customHeight="1"/>
    <row r="221" ht="13.95" customHeight="1"/>
    <row r="222" ht="13.95" customHeight="1"/>
    <row r="223" ht="13.95" customHeight="1"/>
    <row r="224" ht="13.95" customHeight="1"/>
    <row r="225" ht="13.95" customHeight="1"/>
    <row r="226" ht="13.95" customHeight="1"/>
    <row r="227" ht="13.95" customHeight="1"/>
    <row r="228" ht="13.95" customHeight="1"/>
    <row r="229" ht="13.95" customHeight="1"/>
    <row r="230" ht="13.95" customHeight="1"/>
    <row r="231" ht="13.95" customHeight="1"/>
    <row r="232" ht="13.95" customHeight="1"/>
    <row r="233" ht="13.95" customHeight="1"/>
    <row r="234" ht="13.95" customHeight="1"/>
    <row r="235" ht="13.95" customHeight="1"/>
    <row r="236" ht="13.95" customHeight="1"/>
    <row r="237" ht="13.95" customHeight="1"/>
    <row r="238" ht="13.95" customHeight="1"/>
    <row r="239" ht="13.95" customHeight="1"/>
    <row r="240" ht="13.95" customHeight="1"/>
    <row r="241" ht="13.95" customHeight="1"/>
    <row r="242" ht="13.95" customHeight="1"/>
    <row r="243" ht="13.95" customHeight="1"/>
    <row r="244" ht="13.95" customHeight="1"/>
    <row r="245" ht="13.95" customHeight="1"/>
    <row r="246" ht="13.95" customHeight="1"/>
    <row r="247" ht="13.95" customHeight="1"/>
    <row r="248" ht="13.95" customHeight="1"/>
    <row r="249" ht="13.95" customHeight="1"/>
    <row r="250" ht="13.95" customHeight="1"/>
    <row r="251" ht="13.95" customHeight="1"/>
    <row r="252" ht="13.95" customHeight="1"/>
    <row r="253" ht="13.95" customHeight="1"/>
    <row r="254" ht="13.95" customHeight="1"/>
    <row r="255" ht="13.95" customHeight="1"/>
    <row r="256" ht="13.95" customHeight="1"/>
    <row r="257" ht="13.95" customHeight="1"/>
    <row r="258" ht="13.95" customHeight="1"/>
    <row r="259" ht="13.95" customHeight="1"/>
    <row r="260" ht="13.95" customHeight="1"/>
    <row r="261" ht="13.95" customHeight="1"/>
    <row r="262" ht="13.95" customHeight="1"/>
    <row r="263" ht="13.95" customHeight="1"/>
    <row r="264" ht="13.95" customHeight="1"/>
    <row r="265" ht="13.95" customHeight="1"/>
    <row r="266" ht="13.95" customHeight="1"/>
    <row r="267" ht="13.95" customHeight="1"/>
    <row r="268" ht="13.95" customHeight="1"/>
    <row r="269" ht="13.95" customHeight="1"/>
    <row r="270" ht="13.95" customHeight="1"/>
    <row r="271" ht="13.95" customHeight="1"/>
    <row r="272" ht="13.95" customHeight="1"/>
    <row r="273" ht="13.95" customHeight="1"/>
    <row r="274" ht="13.95" customHeight="1"/>
    <row r="275" ht="13.95" customHeight="1"/>
    <row r="276" ht="13.95" customHeight="1"/>
    <row r="277" ht="13.95" customHeight="1"/>
    <row r="278" ht="13.95" customHeight="1"/>
    <row r="279" ht="13.95" customHeight="1"/>
    <row r="280" ht="13.95" customHeight="1"/>
    <row r="281" ht="13.95" customHeight="1"/>
    <row r="282" ht="13.95" customHeight="1"/>
    <row r="283" ht="13.95" customHeight="1"/>
    <row r="284" ht="13.95" customHeight="1"/>
    <row r="285" ht="13.95" customHeight="1"/>
    <row r="286" ht="13.95" customHeight="1"/>
    <row r="287" ht="13.95" customHeight="1"/>
  </sheetData>
  <mergeCells count="7">
    <mergeCell ref="A1:H1"/>
    <mergeCell ref="A2:H2"/>
    <mergeCell ref="B5:B10"/>
    <mergeCell ref="B11:B16"/>
    <mergeCell ref="B17:B21"/>
    <mergeCell ref="D5:D10"/>
    <mergeCell ref="D11:D16"/>
  </mergeCells>
  <printOptions horizontalCentered="1"/>
  <pageMargins left="0.27559055118110198" right="0.196850393700787" top="0.43307086614173201" bottom="0.35433070866141703" header="0.43307086614173201" footer="0"/>
  <pageSetup paperSize="9" scale="62" orientation="landscape" r:id="rId1"/>
  <ignoredErrors>
    <ignoredError sqref="H8 E10:H10 H9 H11 G32 G34:G35"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Ref</vt:lpstr>
      <vt:lpstr>คอมฯ  CN</vt:lpstr>
      <vt:lpstr>สรุปยอดเบิก CN</vt:lpstr>
      <vt:lpstr>คอมฯ CBN</vt:lpstr>
      <vt:lpstr>สรุปยอดเบิก CBN</vt:lpstr>
      <vt:lpstr>'คอมฯ  CN'!Print_Area</vt:lpstr>
      <vt:lpstr>'คอมฯ CBN'!Print_Area</vt:lpstr>
      <vt:lpstr>'สรุปยอดเบิก CBN'!Print_Area</vt:lpstr>
      <vt:lpstr>'สรุปยอดเบิก CN'!Print_Area</vt:lpstr>
      <vt:lpstr>'คอมฯ  CN'!Print_Titles</vt:lpstr>
      <vt:lpstr>'คอมฯ CBN'!Print_Titles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Chantrapprn</dc:creator>
  <cp:lastModifiedBy>Admin</cp:lastModifiedBy>
  <cp:lastPrinted>2024-09-04T08:39:59Z</cp:lastPrinted>
  <dcterms:created xsi:type="dcterms:W3CDTF">2022-04-03T17:11:16Z</dcterms:created>
  <dcterms:modified xsi:type="dcterms:W3CDTF">2024-11-07T04:00:11Z</dcterms:modified>
</cp:coreProperties>
</file>